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2"/>
  </bookViews>
  <sheets>
    <sheet name="Sheet1 (2)" sheetId="1" state="hidden" r:id="rId1"/>
    <sheet name="Диаграма1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<sst xmlns="http://schemas.openxmlformats.org/spreadsheetml/2006/main" count="1856" uniqueCount="341">
  <si>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</si>
  <si>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</si>
  <si>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</si>
  <si>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</si>
  <si>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</si>
  <si>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</si>
  <si>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</si>
  <si>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</si>
  <si>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</si>
  <si>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</si>
  <si>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</si>
  <si>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</si>
  <si>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</si>
  <si>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</si>
  <si>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</si>
  <si>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</si>
  <si>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</si>
  <si>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</si>
  <si>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</si>
  <si>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</si>
  <si>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</si>
  <si>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</si>
  <si>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</si>
  <si>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</si>
  <si>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</si>
  <si>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</si>
  <si>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</si>
  <si>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</si>
  <si>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</si>
  <si>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</si>
  <si>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</si>
  <si>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</si>
  <si>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</si>
  <si>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</si>
  <si>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</si>
  <si>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</si>
  <si>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</si>
  <si>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</si>
  <si>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</si>
  <si>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</si>
  <si>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</si>
  <si>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</si>
  <si>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</si>
  <si>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</si>
  <si>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</si>
  <si>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</si>
  <si>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</si>
  <si>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</si>
  <si>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</si>
  <si>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</si>
  <si>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</si>
  <si>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</si>
  <si>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</si>
  <si>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</si>
  <si>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</si>
  <si>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</si>
  <si>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</si>
  <si>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</si>
  <si>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</si>
  <si>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</si>
  <si>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</si>
  <si>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</si>
  <si>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</si>
  <si>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</si>
  <si>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</si>
  <si>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</si>
  <si>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</si>
  <si>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</si>
  <si>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</si>
  <si>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</si>
  <si>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</si>
  <si>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</si>
  <si>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</si>
  <si>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</si>
  <si>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</si>
  <si>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</si>
  <si>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</si>
  <si>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</si>
  <si>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</si>
  <si>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</si>
  <si>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</si>
  <si>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</si>
  <si>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</si>
  <si>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</si>
  <si>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</si>
  <si>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</si>
  <si>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</si>
  <si>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</si>
  <si>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</si>
  <si>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</si>
  <si>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</si>
  <si>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</si>
  <si>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</si>
  <si>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</si>
  <si>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</si>
  <si>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</si>
  <si>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</si>
  <si>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</si>
  <si>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</si>
  <si>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</si>
  <si>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</si>
  <si>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</si>
  <si>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</si>
  <si>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</si>
  <si>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</si>
  <si>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</si>
  <si>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</si>
  <si>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</si>
  <si>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</si>
  <si>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</si>
  <si>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</si>
  <si>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</si>
  <si>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</si>
  <si>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</si>
  <si>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</si>
  <si>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</si>
  <si>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</si>
  <si>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</si>
  <si>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</si>
  <si>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</si>
  <si>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</si>
  <si>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</si>
  <si>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</si>
  <si>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</si>
  <si>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</si>
  <si>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</si>
  <si>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</si>
  <si>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</si>
  <si>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</si>
  <si>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</si>
  <si>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</si>
  <si>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</si>
  <si>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</si>
  <si>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</si>
  <si>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</si>
  <si>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</si>
  <si>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</si>
  <si>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</si>
  <si>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</si>
  <si>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</si>
  <si>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</si>
  <si>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</si>
  <si>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</si>
  <si>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</si>
  <si>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</si>
  <si>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</si>
  <si>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</si>
  <si>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</si>
  <si>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</si>
  <si>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</si>
  <si>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</si>
  <si>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</si>
  <si>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</si>
  <si>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</si>
  <si>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</si>
  <si>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</si>
  <si>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</si>
  <si>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</si>
  <si>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</si>
  <si>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</si>
  <si>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</si>
  <si>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</si>
  <si>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</si>
  <si>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</si>
  <si>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</si>
  <si>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</si>
  <si>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</si>
  <si>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</si>
  <si>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</si>
  <si>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</si>
  <si>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</si>
  <si>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</si>
  <si>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</si>
  <si>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</si>
  <si>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</si>
  <si>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</si>
  <si>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</si>
  <si>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</si>
  <si>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</si>
  <si>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</si>
  <si>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</si>
  <si>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</si>
  <si>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</si>
  <si>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</si>
  <si>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</si>
  <si>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</si>
  <si>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</si>
  <si>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</si>
  <si>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</si>
  <si>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</si>
  <si>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</si>
  <si>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</si>
  <si>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</si>
  <si>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</si>
  <si>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</si>
  <si>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</si>
  <si>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</si>
  <si>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</si>
  <si>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</si>
  <si>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</si>
  <si>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</si>
  <si>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</si>
  <si>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</si>
  <si>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</si>
  <si>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</si>
  <si>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</si>
  <si>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</si>
  <si>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</si>
  <si>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</si>
  <si>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</si>
  <si>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</si>
  <si>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</si>
  <si>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</si>
  <si>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</si>
  <si>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</si>
  <si>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</si>
  <si>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</si>
  <si>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</si>
  <si>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</si>
  <si>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</si>
  <si>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</si>
  <si>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</si>
  <si>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</si>
  <si>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</si>
  <si>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</si>
  <si>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</si>
  <si>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</si>
  <si>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</si>
  <si>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</si>
  <si>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</si>
  <si>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</si>
  <si>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</si>
  <si>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</si>
  <si>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</si>
  <si>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</si>
  <si>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</si>
  <si>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</si>
  <si>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</si>
  <si>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</si>
  <si>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</si>
  <si>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</si>
  <si>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</si>
  <si>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</si>
  <si>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</si>
  <si>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</si>
  <si>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</si>
  <si>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</si>
  <si>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</si>
  <si>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</si>
  <si>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</si>
  <si>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</si>
  <si>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</si>
  <si>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</si>
  <si>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</si>
  <si>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</si>
  <si>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</si>
  <si>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</si>
  <si>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</si>
  <si>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</si>
  <si>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</si>
  <si>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</si>
  <si>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</si>
  <si>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</si>
  <si>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</si>
  <si>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</si>
  <si>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</si>
  <si>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</si>
  <si>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</si>
  <si>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</si>
  <si>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</si>
  <si>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</si>
  <si>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</si>
  <si>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</si>
  <si>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</si>
  <si>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</si>
  <si>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</si>
  <si>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</si>
  <si>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</si>
  <si>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</si>
  <si>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</si>
  <si>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</si>
  <si>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</si>
  <si>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</si>
  <si>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</si>
  <si>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</si>
  <si>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</si>
  <si>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</si>
  <si>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</si>
  <si>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</si>
  <si>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</si>
  <si>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</si>
  <si>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</si>
  <si>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</si>
  <si>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</si>
  <si>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</si>
  <si>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</si>
  <si>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</si>
  <si>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</si>
  <si>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</si>
  <si>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</si>
  <si>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</si>
  <si>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</si>
  <si>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</si>
  <si>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</si>
  <si>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</si>
  <si>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</si>
  <si>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</si>
  <si>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</si>
  <si>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</si>
  <si>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</si>
  <si>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</si>
  <si>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</si>
  <si>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</si>
  <si>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</si>
  <si>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</si>
  <si>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</si>
  <si>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 xml:space="preserve"> -  ЗАЕМИ ОТ БАНКИ И ДРУГИ ЛИЦА В СТРАНАТА (-)</t>
  </si>
  <si>
    <t>83-22</t>
  </si>
  <si>
    <t xml:space="preserve"> - ПОГАШЕНИЯ ПО ДЪЛГОСРОЧНИ ЗАЕМИ ОТ БАНКИ В СТРАНАТА (-)</t>
  </si>
  <si>
    <t>СОЦИАЛНО ОСИГУРЯВАНЕ, ПОДПОМАГАНЕ И ГРИЖИ</t>
  </si>
  <si>
    <t>АСИСТЕНТСКА  ПОДКРЕПА</t>
  </si>
  <si>
    <t>РАЗХОДИ ЗА ЗАСТРАХОВКИ</t>
  </si>
  <si>
    <t>,</t>
  </si>
  <si>
    <t>ДР.ВЪЗНАГРАЖДЕНИЯ И ПЛАЩАНИЯ НА ПЕРСОНАЛА</t>
  </si>
  <si>
    <t>ЗАДЪЛЖИТЕЛНИ ОСИГУРИТЕЛНИ ВНОСКИ ОТ РАБОТОДАТЕЛ</t>
  </si>
  <si>
    <t xml:space="preserve">     5 3 561</t>
  </si>
  <si>
    <t xml:space="preserve"> -ДР.ВЪЗНАГРАЖДЕНИЯ И РЛАЩАНИЯ НА ПЕРСОНАЛА</t>
  </si>
  <si>
    <t>ЗАДЪЛЖИТЕЛНИ ОСИГУРИТЕЛНИ ВНОСКИ ОТ РАБОТОДАТЕЛИ</t>
  </si>
  <si>
    <t>ПОЛУЧЕНИ ЦЕЛЕВИ ТРАНСФЕРИ ЗА НЕОТЛОЖНИ РАЗХОДИ ПО БАК</t>
  </si>
  <si>
    <t>31-18</t>
  </si>
  <si>
    <t>ДРУГИ ДЕЙНОСТИ ПО ЗДРАВЕОПАЗВАНЕТО-здр.медиатор</t>
  </si>
  <si>
    <t>ИЗГРАЖДАНЕ, РЕМОНТ И ПОДДЪРЖАНЕ НА УЛИЧНАТА МРЕЖА</t>
  </si>
  <si>
    <t>РАЗХОДИ ЗА ВЪНШНИ УСЛУГИ</t>
  </si>
  <si>
    <t>-</t>
  </si>
  <si>
    <t>ПРОЕКТ!</t>
  </si>
  <si>
    <t>2 2 282</t>
  </si>
  <si>
    <t>Придобиване на материални активи</t>
  </si>
  <si>
    <t xml:space="preserve">БЮДЖЕТ 2024 г. </t>
  </si>
  <si>
    <t xml:space="preserve"> -ПРИХОДИ ОТ ДИВИДЕНТИ</t>
  </si>
  <si>
    <t>24-07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</si>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</sst>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#,##0;[Red]#,##0"/>
    <numFmt numFmtId="177" formatCode="#,##0.00;[Red]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2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2" fillId="33" borderId="11" xfId="43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1" fontId="23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4" fillId="33" borderId="10" xfId="58" applyNumberFormat="1" applyFont="1" applyFill="1" applyBorder="1" applyAlignment="1" applyProtection="1">
      <alignment horizontal="justify" vertical="top"/>
      <protection/>
    </xf>
    <xf numFmtId="3" fontId="4" fillId="33" borderId="10" xfId="49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1" fontId="5" fillId="33" borderId="17" xfId="53" applyNumberFormat="1" applyFont="1" applyFill="1" applyBorder="1" applyAlignment="1" applyProtection="1">
      <alignment horizontal="justify" vertical="top"/>
      <protection/>
    </xf>
    <xf numFmtId="3" fontId="61" fillId="33" borderId="10" xfId="59" applyNumberFormat="1" applyFont="1" applyFill="1" applyBorder="1" applyProtection="1">
      <alignment/>
      <protection hidden="1"/>
    </xf>
    <xf numFmtId="3" fontId="61" fillId="33" borderId="11" xfId="59" applyNumberFormat="1" applyFont="1" applyFill="1" applyBorder="1" applyProtection="1">
      <alignment/>
      <protection hidden="1"/>
    </xf>
    <xf numFmtId="0" fontId="62" fillId="33" borderId="10" xfId="0" applyFont="1" applyFill="1" applyBorder="1" applyAlignment="1">
      <alignment/>
    </xf>
    <xf numFmtId="3" fontId="62" fillId="33" borderId="10" xfId="59" applyNumberFormat="1" applyFont="1" applyFill="1" applyBorder="1" applyProtection="1">
      <alignment/>
      <protection hidden="1"/>
    </xf>
    <xf numFmtId="3" fontId="62" fillId="33" borderId="10" xfId="60" applyNumberFormat="1" applyFont="1" applyFill="1" applyBorder="1" applyProtection="1">
      <alignment/>
      <protection hidden="1"/>
    </xf>
    <xf numFmtId="3" fontId="62" fillId="33" borderId="11" xfId="60" applyNumberFormat="1" applyFont="1" applyFill="1" applyBorder="1" applyProtection="1">
      <alignment/>
      <protection hidden="1"/>
    </xf>
    <xf numFmtId="3" fontId="61" fillId="33" borderId="10" xfId="60" applyNumberFormat="1" applyFont="1" applyFill="1" applyBorder="1" applyProtection="1">
      <alignment/>
      <protection hidden="1"/>
    </xf>
    <xf numFmtId="3" fontId="61" fillId="33" borderId="11" xfId="60" applyNumberFormat="1" applyFont="1" applyFill="1" applyBorder="1" applyProtection="1">
      <alignment/>
      <protection hidden="1"/>
    </xf>
    <xf numFmtId="3" fontId="61" fillId="33" borderId="11" xfId="61" applyNumberFormat="1" applyFont="1" applyFill="1" applyBorder="1" applyProtection="1">
      <alignment/>
      <protection hidden="1"/>
    </xf>
    <xf numFmtId="3" fontId="61" fillId="33" borderId="10" xfId="61" applyNumberFormat="1" applyFont="1" applyFill="1" applyBorder="1" applyProtection="1">
      <alignment/>
      <protection hidden="1"/>
    </xf>
    <xf numFmtId="3" fontId="62" fillId="33" borderId="11" xfId="61" applyNumberFormat="1" applyFont="1" applyFill="1" applyBorder="1" applyProtection="1">
      <alignment/>
      <protection hidden="1"/>
    </xf>
    <xf numFmtId="3" fontId="62" fillId="33" borderId="10" xfId="61" applyNumberFormat="1" applyFont="1" applyFill="1" applyBorder="1" applyProtection="1">
      <alignment/>
      <protection hidden="1"/>
    </xf>
    <xf numFmtId="3" fontId="62" fillId="33" borderId="11" xfId="62" applyNumberFormat="1" applyFont="1" applyFill="1" applyBorder="1" applyProtection="1">
      <alignment/>
      <protection hidden="1"/>
    </xf>
    <xf numFmtId="3" fontId="62" fillId="33" borderId="10" xfId="62" applyNumberFormat="1" applyFont="1" applyFill="1" applyBorder="1" applyProtection="1">
      <alignment/>
      <protection hidden="1"/>
    </xf>
    <xf numFmtId="3" fontId="61" fillId="33" borderId="11" xfId="62" applyNumberFormat="1" applyFont="1" applyFill="1" applyBorder="1" applyProtection="1">
      <alignment/>
      <protection hidden="1"/>
    </xf>
    <xf numFmtId="3" fontId="61" fillId="33" borderId="10" xfId="62" applyNumberFormat="1" applyFont="1" applyFill="1" applyBorder="1" applyProtection="1">
      <alignment/>
      <protection hidden="1"/>
    </xf>
    <xf numFmtId="3" fontId="62" fillId="33" borderId="11" xfId="33" applyNumberFormat="1" applyFont="1" applyFill="1" applyBorder="1" applyProtection="1">
      <alignment/>
      <protection hidden="1"/>
    </xf>
    <xf numFmtId="3" fontId="61" fillId="33" borderId="11" xfId="33" applyNumberFormat="1" applyFont="1" applyFill="1" applyBorder="1" applyProtection="1">
      <alignment/>
      <protection hidden="1"/>
    </xf>
    <xf numFmtId="3" fontId="62" fillId="33" borderId="10" xfId="33" applyNumberFormat="1" applyFont="1" applyFill="1" applyBorder="1" applyProtection="1">
      <alignment/>
      <protection hidden="1"/>
    </xf>
    <xf numFmtId="3" fontId="61" fillId="33" borderId="10" xfId="33" applyNumberFormat="1" applyFont="1" applyFill="1" applyBorder="1" applyProtection="1">
      <alignment/>
      <protection hidden="1"/>
    </xf>
    <xf numFmtId="3" fontId="62" fillId="33" borderId="10" xfId="34" applyNumberFormat="1" applyFont="1" applyFill="1" applyBorder="1" applyProtection="1">
      <alignment/>
      <protection hidden="1"/>
    </xf>
    <xf numFmtId="3" fontId="62" fillId="33" borderId="11" xfId="34" applyNumberFormat="1" applyFont="1" applyFill="1" applyBorder="1" applyProtection="1">
      <alignment/>
      <protection hidden="1"/>
    </xf>
    <xf numFmtId="3" fontId="61" fillId="33" borderId="10" xfId="34" applyNumberFormat="1" applyFont="1" applyFill="1" applyBorder="1" applyProtection="1">
      <alignment/>
      <protection hidden="1"/>
    </xf>
    <xf numFmtId="3" fontId="61" fillId="33" borderId="11" xfId="34" applyNumberFormat="1" applyFont="1" applyFill="1" applyBorder="1" applyProtection="1">
      <alignment/>
      <protection hidden="1"/>
    </xf>
    <xf numFmtId="3" fontId="62" fillId="33" borderId="10" xfId="35" applyNumberFormat="1" applyFont="1" applyFill="1" applyBorder="1" applyProtection="1">
      <alignment/>
      <protection hidden="1"/>
    </xf>
    <xf numFmtId="3" fontId="62" fillId="33" borderId="11" xfId="35" applyNumberFormat="1" applyFont="1" applyFill="1" applyBorder="1" applyProtection="1">
      <alignment/>
      <protection hidden="1"/>
    </xf>
    <xf numFmtId="3" fontId="61" fillId="33" borderId="10" xfId="35" applyNumberFormat="1" applyFont="1" applyFill="1" applyBorder="1" applyProtection="1">
      <alignment/>
      <protection hidden="1"/>
    </xf>
    <xf numFmtId="3" fontId="61" fillId="33" borderId="11" xfId="35" applyNumberFormat="1" applyFont="1" applyFill="1" applyBorder="1" applyProtection="1">
      <alignment/>
      <protection hidden="1"/>
    </xf>
    <xf numFmtId="3" fontId="62" fillId="33" borderId="10" xfId="36" applyNumberFormat="1" applyFont="1" applyFill="1" applyBorder="1" applyProtection="1">
      <alignment/>
      <protection hidden="1"/>
    </xf>
    <xf numFmtId="3" fontId="62" fillId="33" borderId="11" xfId="36" applyNumberFormat="1" applyFont="1" applyFill="1" applyBorder="1" applyProtection="1">
      <alignment/>
      <protection hidden="1"/>
    </xf>
    <xf numFmtId="3" fontId="61" fillId="33" borderId="10" xfId="36" applyNumberFormat="1" applyFont="1" applyFill="1" applyBorder="1" applyProtection="1">
      <alignment/>
      <protection hidden="1"/>
    </xf>
    <xf numFmtId="3" fontId="61" fillId="33" borderId="11" xfId="36" applyNumberFormat="1" applyFont="1" applyFill="1" applyBorder="1" applyProtection="1">
      <alignment/>
      <protection hidden="1"/>
    </xf>
    <xf numFmtId="3" fontId="62" fillId="33" borderId="10" xfId="37" applyNumberFormat="1" applyFont="1" applyFill="1" applyBorder="1" applyProtection="1">
      <alignment/>
      <protection hidden="1"/>
    </xf>
    <xf numFmtId="3" fontId="62" fillId="33" borderId="11" xfId="37" applyNumberFormat="1" applyFont="1" applyFill="1" applyBorder="1" applyProtection="1">
      <alignment/>
      <protection hidden="1"/>
    </xf>
    <xf numFmtId="3" fontId="61" fillId="33" borderId="10" xfId="37" applyNumberFormat="1" applyFont="1" applyFill="1" applyBorder="1" applyProtection="1">
      <alignment/>
      <protection hidden="1"/>
    </xf>
    <xf numFmtId="3" fontId="61" fillId="33" borderId="11" xfId="37" applyNumberFormat="1" applyFont="1" applyFill="1" applyBorder="1" applyProtection="1">
      <alignment/>
      <protection hidden="1"/>
    </xf>
    <xf numFmtId="3" fontId="62" fillId="33" borderId="10" xfId="38" applyNumberFormat="1" applyFont="1" applyFill="1" applyBorder="1" applyProtection="1">
      <alignment/>
      <protection hidden="1"/>
    </xf>
    <xf numFmtId="3" fontId="62" fillId="33" borderId="11" xfId="38" applyNumberFormat="1" applyFont="1" applyFill="1" applyBorder="1" applyProtection="1">
      <alignment/>
      <protection hidden="1"/>
    </xf>
    <xf numFmtId="3" fontId="61" fillId="33" borderId="11" xfId="38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 hidden="1"/>
    </xf>
    <xf numFmtId="3" fontId="61" fillId="33" borderId="10" xfId="39" applyNumberFormat="1" applyFont="1" applyFill="1" applyBorder="1" applyProtection="1">
      <alignment/>
      <protection hidden="1"/>
    </xf>
    <xf numFmtId="3" fontId="61" fillId="33" borderId="11" xfId="39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/>
    </xf>
    <xf numFmtId="3" fontId="62" fillId="33" borderId="10" xfId="41" applyNumberFormat="1" applyFont="1" applyFill="1" applyBorder="1" applyProtection="1">
      <alignment/>
      <protection hidden="1"/>
    </xf>
    <xf numFmtId="3" fontId="62" fillId="33" borderId="11" xfId="41" applyNumberFormat="1" applyFont="1" applyFill="1" applyBorder="1" applyProtection="1">
      <alignment/>
      <protection hidden="1"/>
    </xf>
    <xf numFmtId="3" fontId="61" fillId="33" borderId="10" xfId="41" applyNumberFormat="1" applyFont="1" applyFill="1" applyBorder="1" applyProtection="1">
      <alignment/>
      <protection hidden="1"/>
    </xf>
    <xf numFmtId="3" fontId="62" fillId="33" borderId="10" xfId="42" applyNumberFormat="1" applyFont="1" applyFill="1" applyBorder="1" applyProtection="1">
      <alignment/>
      <protection hidden="1"/>
    </xf>
    <xf numFmtId="3" fontId="62" fillId="33" borderId="11" xfId="42" applyNumberFormat="1" applyFont="1" applyFill="1" applyBorder="1" applyProtection="1">
      <alignment/>
      <protection hidden="1"/>
    </xf>
    <xf numFmtId="3" fontId="61" fillId="33" borderId="10" xfId="42" applyNumberFormat="1" applyFont="1" applyFill="1" applyBorder="1" applyProtection="1">
      <alignment/>
      <protection hidden="1"/>
    </xf>
    <xf numFmtId="3" fontId="61" fillId="33" borderId="11" xfId="42" applyNumberFormat="1" applyFont="1" applyFill="1" applyBorder="1" applyProtection="1">
      <alignment/>
      <protection hidden="1"/>
    </xf>
    <xf numFmtId="3" fontId="61" fillId="33" borderId="10" xfId="44" applyNumberFormat="1" applyFont="1" applyFill="1" applyBorder="1" applyProtection="1">
      <alignment/>
      <protection hidden="1"/>
    </xf>
    <xf numFmtId="3" fontId="61" fillId="33" borderId="11" xfId="44" applyNumberFormat="1" applyFont="1" applyFill="1" applyBorder="1" applyProtection="1">
      <alignment/>
      <protection hidden="1"/>
    </xf>
    <xf numFmtId="3" fontId="62" fillId="33" borderId="10" xfId="44" applyNumberFormat="1" applyFont="1" applyFill="1" applyBorder="1" applyProtection="1">
      <alignment/>
      <protection hidden="1"/>
    </xf>
    <xf numFmtId="3" fontId="62" fillId="33" borderId="11" xfId="44" applyNumberFormat="1" applyFont="1" applyFill="1" applyBorder="1" applyProtection="1">
      <alignment/>
      <protection hidden="1"/>
    </xf>
    <xf numFmtId="3" fontId="62" fillId="33" borderId="10" xfId="45" applyNumberFormat="1" applyFont="1" applyFill="1" applyBorder="1" applyProtection="1">
      <alignment/>
      <protection hidden="1"/>
    </xf>
    <xf numFmtId="3" fontId="62" fillId="33" borderId="11" xfId="45" applyNumberFormat="1" applyFont="1" applyFill="1" applyBorder="1" applyProtection="1">
      <alignment/>
      <protection hidden="1"/>
    </xf>
    <xf numFmtId="3" fontId="61" fillId="33" borderId="10" xfId="45" applyNumberFormat="1" applyFont="1" applyFill="1" applyBorder="1" applyProtection="1">
      <alignment/>
      <protection hidden="1"/>
    </xf>
    <xf numFmtId="3" fontId="61" fillId="33" borderId="11" xfId="45" applyNumberFormat="1" applyFont="1" applyFill="1" applyBorder="1" applyProtection="1">
      <alignment/>
      <protection hidden="1"/>
    </xf>
    <xf numFmtId="3" fontId="62" fillId="33" borderId="10" xfId="46" applyNumberFormat="1" applyFont="1" applyFill="1" applyBorder="1" applyProtection="1">
      <alignment/>
      <protection hidden="1"/>
    </xf>
    <xf numFmtId="3" fontId="62" fillId="33" borderId="11" xfId="46" applyNumberFormat="1" applyFont="1" applyFill="1" applyBorder="1" applyProtection="1">
      <alignment/>
      <protection hidden="1"/>
    </xf>
    <xf numFmtId="3" fontId="61" fillId="33" borderId="10" xfId="46" applyNumberFormat="1" applyFont="1" applyFill="1" applyBorder="1" applyProtection="1">
      <alignment/>
      <protection hidden="1"/>
    </xf>
    <xf numFmtId="3" fontId="62" fillId="33" borderId="10" xfId="47" applyNumberFormat="1" applyFont="1" applyFill="1" applyBorder="1" applyProtection="1">
      <alignment/>
      <protection hidden="1"/>
    </xf>
    <xf numFmtId="3" fontId="62" fillId="33" borderId="11" xfId="47" applyNumberFormat="1" applyFont="1" applyFill="1" applyBorder="1" applyProtection="1">
      <alignment/>
      <protection hidden="1"/>
    </xf>
    <xf numFmtId="3" fontId="61" fillId="33" borderId="10" xfId="47" applyNumberFormat="1" applyFont="1" applyFill="1" applyBorder="1" applyProtection="1">
      <alignment/>
      <protection hidden="1"/>
    </xf>
    <xf numFmtId="3" fontId="61" fillId="33" borderId="11" xfId="47" applyNumberFormat="1" applyFont="1" applyFill="1" applyBorder="1" applyProtection="1">
      <alignment/>
      <protection hidden="1"/>
    </xf>
    <xf numFmtId="3" fontId="62" fillId="33" borderId="10" xfId="48" applyNumberFormat="1" applyFont="1" applyFill="1" applyBorder="1" applyProtection="1">
      <alignment/>
      <protection hidden="1"/>
    </xf>
    <xf numFmtId="3" fontId="62" fillId="33" borderId="11" xfId="48" applyNumberFormat="1" applyFont="1" applyFill="1" applyBorder="1" applyProtection="1">
      <alignment/>
      <protection hidden="1"/>
    </xf>
    <xf numFmtId="3" fontId="61" fillId="33" borderId="10" xfId="48" applyNumberFormat="1" applyFont="1" applyFill="1" applyBorder="1" applyProtection="1">
      <alignment/>
      <protection hidden="1"/>
    </xf>
    <xf numFmtId="3" fontId="61" fillId="33" borderId="11" xfId="48" applyNumberFormat="1" applyFont="1" applyFill="1" applyBorder="1" applyProtection="1">
      <alignment/>
      <protection hidden="1"/>
    </xf>
    <xf numFmtId="3" fontId="62" fillId="33" borderId="10" xfId="49" applyNumberFormat="1" applyFont="1" applyFill="1" applyBorder="1" applyProtection="1">
      <alignment/>
      <protection hidden="1"/>
    </xf>
    <xf numFmtId="3" fontId="62" fillId="33" borderId="11" xfId="49" applyNumberFormat="1" applyFont="1" applyFill="1" applyBorder="1" applyProtection="1">
      <alignment/>
      <protection hidden="1"/>
    </xf>
    <xf numFmtId="3" fontId="61" fillId="33" borderId="10" xfId="49" applyNumberFormat="1" applyFont="1" applyFill="1" applyBorder="1" applyProtection="1">
      <alignment/>
      <protection hidden="1"/>
    </xf>
    <xf numFmtId="3" fontId="61" fillId="33" borderId="11" xfId="49" applyNumberFormat="1" applyFont="1" applyFill="1" applyBorder="1" applyProtection="1">
      <alignment/>
      <protection hidden="1"/>
    </xf>
    <xf numFmtId="3" fontId="62" fillId="33" borderId="10" xfId="50" applyNumberFormat="1" applyFont="1" applyFill="1" applyBorder="1" applyProtection="1">
      <alignment/>
      <protection hidden="1"/>
    </xf>
    <xf numFmtId="3" fontId="62" fillId="33" borderId="11" xfId="50" applyNumberFormat="1" applyFont="1" applyFill="1" applyBorder="1" applyProtection="1">
      <alignment/>
      <protection hidden="1"/>
    </xf>
    <xf numFmtId="3" fontId="61" fillId="33" borderId="10" xfId="50" applyNumberFormat="1" applyFont="1" applyFill="1" applyBorder="1" applyProtection="1">
      <alignment/>
      <protection hidden="1"/>
    </xf>
    <xf numFmtId="3" fontId="61" fillId="33" borderId="11" xfId="50" applyNumberFormat="1" applyFont="1" applyFill="1" applyBorder="1" applyProtection="1">
      <alignment/>
      <protection hidden="1"/>
    </xf>
    <xf numFmtId="3" fontId="62" fillId="33" borderId="10" xfId="51" applyNumberFormat="1" applyFont="1" applyFill="1" applyBorder="1" applyProtection="1">
      <alignment/>
      <protection hidden="1"/>
    </xf>
    <xf numFmtId="3" fontId="62" fillId="33" borderId="11" xfId="51" applyNumberFormat="1" applyFont="1" applyFill="1" applyBorder="1" applyProtection="1">
      <alignment/>
      <protection hidden="1"/>
    </xf>
    <xf numFmtId="3" fontId="61" fillId="33" borderId="10" xfId="51" applyNumberFormat="1" applyFont="1" applyFill="1" applyBorder="1" applyProtection="1">
      <alignment/>
      <protection hidden="1"/>
    </xf>
    <xf numFmtId="3" fontId="61" fillId="33" borderId="11" xfId="51" applyNumberFormat="1" applyFont="1" applyFill="1" applyBorder="1" applyProtection="1">
      <alignment/>
      <protection hidden="1"/>
    </xf>
    <xf numFmtId="3" fontId="62" fillId="33" borderId="10" xfId="52" applyNumberFormat="1" applyFont="1" applyFill="1" applyBorder="1" applyProtection="1">
      <alignment/>
      <protection hidden="1"/>
    </xf>
    <xf numFmtId="3" fontId="62" fillId="33" borderId="11" xfId="52" applyNumberFormat="1" applyFont="1" applyFill="1" applyBorder="1" applyProtection="1">
      <alignment/>
      <protection hidden="1"/>
    </xf>
    <xf numFmtId="3" fontId="61" fillId="33" borderId="10" xfId="52" applyNumberFormat="1" applyFont="1" applyFill="1" applyBorder="1" applyProtection="1">
      <alignment/>
      <protection hidden="1"/>
    </xf>
    <xf numFmtId="3" fontId="61" fillId="33" borderId="11" xfId="52" applyNumberFormat="1" applyFont="1" applyFill="1" applyBorder="1" applyProtection="1">
      <alignment/>
      <protection hidden="1"/>
    </xf>
    <xf numFmtId="3" fontId="62" fillId="33" borderId="10" xfId="53" applyNumberFormat="1" applyFont="1" applyFill="1" applyBorder="1" applyProtection="1">
      <alignment/>
      <protection hidden="1"/>
    </xf>
    <xf numFmtId="3" fontId="62" fillId="33" borderId="11" xfId="53" applyNumberFormat="1" applyFont="1" applyFill="1" applyBorder="1" applyProtection="1">
      <alignment/>
      <protection hidden="1"/>
    </xf>
    <xf numFmtId="3" fontId="61" fillId="33" borderId="10" xfId="53" applyNumberFormat="1" applyFont="1" applyFill="1" applyBorder="1" applyProtection="1">
      <alignment/>
      <protection hidden="1"/>
    </xf>
    <xf numFmtId="3" fontId="61" fillId="33" borderId="11" xfId="53" applyNumberFormat="1" applyFont="1" applyFill="1" applyBorder="1" applyProtection="1">
      <alignment/>
      <protection hidden="1"/>
    </xf>
    <xf numFmtId="3" fontId="62" fillId="33" borderId="10" xfId="55" applyNumberFormat="1" applyFont="1" applyFill="1" applyBorder="1" applyProtection="1">
      <alignment/>
      <protection hidden="1"/>
    </xf>
    <xf numFmtId="3" fontId="62" fillId="33" borderId="11" xfId="55" applyNumberFormat="1" applyFont="1" applyFill="1" applyBorder="1" applyProtection="1">
      <alignment/>
      <protection hidden="1"/>
    </xf>
    <xf numFmtId="3" fontId="61" fillId="33" borderId="10" xfId="55" applyNumberFormat="1" applyFont="1" applyFill="1" applyBorder="1" applyProtection="1">
      <alignment/>
      <protection hidden="1"/>
    </xf>
    <xf numFmtId="3" fontId="61" fillId="33" borderId="11" xfId="55" applyNumberFormat="1" applyFont="1" applyFill="1" applyBorder="1" applyProtection="1">
      <alignment/>
      <protection hidden="1"/>
    </xf>
    <xf numFmtId="3" fontId="61" fillId="33" borderId="10" xfId="56" applyNumberFormat="1" applyFont="1" applyFill="1" applyBorder="1" applyProtection="1">
      <alignment/>
      <protection hidden="1"/>
    </xf>
    <xf numFmtId="3" fontId="62" fillId="33" borderId="10" xfId="56" applyNumberFormat="1" applyFont="1" applyFill="1" applyBorder="1" applyProtection="1">
      <alignment/>
      <protection hidden="1"/>
    </xf>
    <xf numFmtId="3" fontId="62" fillId="33" borderId="11" xfId="56" applyNumberFormat="1" applyFont="1" applyFill="1" applyBorder="1" applyProtection="1">
      <alignment/>
      <protection hidden="1"/>
    </xf>
    <xf numFmtId="3" fontId="4" fillId="33" borderId="10" xfId="59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59" applyNumberFormat="1" applyFont="1" applyFill="1" applyBorder="1" applyProtection="1">
      <alignment/>
      <protection hidden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60" applyNumberFormat="1" applyFont="1" applyFill="1" applyBorder="1" applyProtection="1">
      <alignment/>
      <protection hidden="1"/>
    </xf>
    <xf numFmtId="3" fontId="6" fillId="33" borderId="11" xfId="60" applyNumberFormat="1" applyFont="1" applyFill="1" applyBorder="1" applyProtection="1">
      <alignment/>
      <protection hidden="1"/>
    </xf>
    <xf numFmtId="3" fontId="6" fillId="33" borderId="11" xfId="62" applyNumberFormat="1" applyFont="1" applyFill="1" applyBorder="1" applyProtection="1">
      <alignment/>
      <protection hidden="1"/>
    </xf>
    <xf numFmtId="3" fontId="6" fillId="33" borderId="10" xfId="62" applyNumberFormat="1" applyFont="1" applyFill="1" applyBorder="1" applyProtection="1">
      <alignment/>
      <protection hidden="1"/>
    </xf>
    <xf numFmtId="3" fontId="4" fillId="33" borderId="11" xfId="62" applyNumberFormat="1" applyFont="1" applyFill="1" applyBorder="1" applyProtection="1">
      <alignment/>
      <protection hidden="1"/>
    </xf>
    <xf numFmtId="3" fontId="6" fillId="33" borderId="10" xfId="61" applyNumberFormat="1" applyFont="1" applyFill="1" applyBorder="1" applyProtection="1">
      <alignment/>
      <protection hidden="1"/>
    </xf>
    <xf numFmtId="3" fontId="6" fillId="33" borderId="11" xfId="61" applyNumberFormat="1" applyFont="1" applyFill="1" applyBorder="1" applyProtection="1">
      <alignment/>
      <protection hidden="1"/>
    </xf>
    <xf numFmtId="3" fontId="4" fillId="33" borderId="11" xfId="61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3" fontId="6" fillId="33" borderId="11" xfId="33" applyNumberFormat="1" applyFont="1" applyFill="1" applyBorder="1" applyProtection="1">
      <alignment/>
      <protection hidden="1"/>
    </xf>
    <xf numFmtId="3" fontId="4" fillId="33" borderId="11" xfId="33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1" xfId="41" applyNumberFormat="1" applyFont="1" applyFill="1" applyBorder="1" applyProtection="1">
      <alignment/>
      <protection hidden="1"/>
    </xf>
    <xf numFmtId="3" fontId="6" fillId="33" borderId="11" xfId="41" applyNumberFormat="1" applyFont="1" applyFill="1" applyBorder="1" applyProtection="1">
      <alignment/>
      <protection hidden="1"/>
    </xf>
    <xf numFmtId="1" fontId="25" fillId="33" borderId="10" xfId="41" applyNumberFormat="1" applyFont="1" applyFill="1" applyBorder="1" applyAlignment="1" applyProtection="1">
      <alignment horizontal="justify" vertical="top"/>
      <protection/>
    </xf>
    <xf numFmtId="3" fontId="4" fillId="33" borderId="10" xfId="42" applyNumberFormat="1" applyFont="1" applyFill="1" applyBorder="1" applyProtection="1">
      <alignment/>
      <protection hidden="1"/>
    </xf>
    <xf numFmtId="3" fontId="4" fillId="33" borderId="11" xfId="52" applyNumberFormat="1" applyFont="1" applyFill="1" applyBorder="1" applyProtection="1">
      <alignment/>
      <protection hidden="1"/>
    </xf>
    <xf numFmtId="3" fontId="6" fillId="33" borderId="11" xfId="52" applyNumberFormat="1" applyFont="1" applyFill="1" applyBorder="1" applyProtection="1">
      <alignment/>
      <protection hidden="1"/>
    </xf>
    <xf numFmtId="3" fontId="4" fillId="33" borderId="11" xfId="50" applyNumberFormat="1" applyFont="1" applyFill="1" applyBorder="1" applyProtection="1">
      <alignment/>
      <protection hidden="1"/>
    </xf>
    <xf numFmtId="3" fontId="6" fillId="33" borderId="11" xfId="50" applyNumberFormat="1" applyFont="1" applyFill="1" applyBorder="1" applyProtection="1">
      <alignment/>
      <protection hidden="1"/>
    </xf>
    <xf numFmtId="3" fontId="6" fillId="33" borderId="11" xfId="51" applyNumberFormat="1" applyFont="1" applyFill="1" applyBorder="1" applyProtection="1">
      <alignment/>
      <protection hidden="1"/>
    </xf>
    <xf numFmtId="3" fontId="4" fillId="33" borderId="11" xfId="51" applyNumberFormat="1" applyFont="1" applyFill="1" applyBorder="1" applyProtection="1">
      <alignment/>
      <protection hidden="1"/>
    </xf>
    <xf numFmtId="3" fontId="6" fillId="33" borderId="11" xfId="53" applyNumberFormat="1" applyFont="1" applyFill="1" applyBorder="1" applyProtection="1">
      <alignment/>
      <protection hidden="1"/>
    </xf>
    <xf numFmtId="3" fontId="4" fillId="33" borderId="11" xfId="53" applyNumberFormat="1" applyFont="1" applyFill="1" applyBorder="1" applyProtection="1">
      <alignment/>
      <protection hidden="1"/>
    </xf>
    <xf numFmtId="3" fontId="4" fillId="33" borderId="11" xfId="55" applyNumberFormat="1" applyFont="1" applyFill="1" applyBorder="1" applyProtection="1">
      <alignment/>
      <protection hidden="1"/>
    </xf>
    <xf numFmtId="3" fontId="6" fillId="33" borderId="11" xfId="55" applyNumberFormat="1" applyFont="1" applyFill="1" applyBorder="1" applyProtection="1">
      <alignment/>
      <protection hidden="1"/>
    </xf>
    <xf numFmtId="3" fontId="6" fillId="33" borderId="11" xfId="48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3" fontId="6" fillId="33" borderId="11" xfId="44" applyNumberFormat="1" applyFont="1" applyFill="1" applyBorder="1" applyProtection="1">
      <alignment/>
      <protection hidden="1"/>
    </xf>
    <xf numFmtId="3" fontId="4" fillId="33" borderId="11" xfId="44" applyNumberFormat="1" applyFont="1" applyFill="1" applyBorder="1" applyProtection="1">
      <alignment/>
      <protection hidden="1"/>
    </xf>
    <xf numFmtId="3" fontId="4" fillId="33" borderId="11" xfId="46" applyNumberFormat="1" applyFont="1" applyFill="1" applyBorder="1" applyProtection="1">
      <alignment/>
      <protection hidden="1"/>
    </xf>
    <xf numFmtId="3" fontId="6" fillId="33" borderId="11" xfId="46" applyNumberFormat="1" applyFont="1" applyFill="1" applyBorder="1" applyProtection="1">
      <alignment/>
      <protection hidden="1"/>
    </xf>
    <xf numFmtId="3" fontId="4" fillId="33" borderId="11" xfId="47" applyNumberFormat="1" applyFont="1" applyFill="1" applyBorder="1" applyProtection="1">
      <alignment/>
      <protection hidden="1"/>
    </xf>
    <xf numFmtId="3" fontId="6" fillId="33" borderId="11" xfId="47" applyNumberFormat="1" applyFont="1" applyFill="1" applyBorder="1" applyProtection="1">
      <alignment/>
      <protection hidden="1"/>
    </xf>
    <xf numFmtId="3" fontId="4" fillId="33" borderId="11" xfId="45" applyNumberFormat="1" applyFont="1" applyFill="1" applyBorder="1" applyProtection="1">
      <alignment/>
      <protection hidden="1"/>
    </xf>
    <xf numFmtId="3" fontId="6" fillId="33" borderId="11" xfId="45" applyNumberFormat="1" applyFont="1" applyFill="1" applyBorder="1" applyProtection="1">
      <alignment/>
      <protection hidden="1"/>
    </xf>
    <xf numFmtId="3" fontId="4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3" fontId="4" fillId="33" borderId="10" xfId="33" applyNumberFormat="1" applyFont="1" applyFill="1" applyBorder="1" applyProtection="1">
      <alignment/>
      <protection hidden="1"/>
    </xf>
    <xf numFmtId="3" fontId="4" fillId="33" borderId="10" xfId="37" applyNumberFormat="1" applyFont="1" applyFill="1" applyBorder="1" applyProtection="1">
      <alignment/>
      <protection hidden="1"/>
    </xf>
    <xf numFmtId="3" fontId="4" fillId="33" borderId="11" xfId="37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4" fillId="33" borderId="11" xfId="39" applyNumberFormat="1" applyFont="1" applyFill="1" applyBorder="1" applyProtection="1">
      <alignment/>
      <protection hidden="1"/>
    </xf>
    <xf numFmtId="3" fontId="4" fillId="33" borderId="10" xfId="47" applyNumberFormat="1" applyFont="1" applyFill="1" applyBorder="1" applyProtection="1">
      <alignment/>
      <protection hidden="1"/>
    </xf>
    <xf numFmtId="3" fontId="6" fillId="33" borderId="11" xfId="56" applyNumberFormat="1" applyFont="1" applyFill="1" applyBorder="1" applyProtection="1">
      <alignment/>
      <protection hidden="1"/>
    </xf>
    <xf numFmtId="3" fontId="4" fillId="33" borderId="11" xfId="56" applyNumberFormat="1" applyFont="1" applyFill="1" applyBorder="1" applyProtection="1">
      <alignment/>
      <protection hidden="1"/>
    </xf>
    <xf numFmtId="3" fontId="4" fillId="33" borderId="10" xfId="60" applyNumberFormat="1" applyFont="1" applyFill="1" applyBorder="1" applyProtection="1">
      <alignment/>
      <protection hidden="1"/>
    </xf>
    <xf numFmtId="3" fontId="4" fillId="33" borderId="10" xfId="61" applyNumberFormat="1" applyFont="1" applyFill="1" applyBorder="1" applyProtection="1">
      <alignment/>
      <protection hidden="1"/>
    </xf>
    <xf numFmtId="3" fontId="4" fillId="33" borderId="10" xfId="62" applyNumberFormat="1" applyFont="1" applyFill="1" applyBorder="1" applyProtection="1">
      <alignment/>
      <protection hidden="1"/>
    </xf>
    <xf numFmtId="3" fontId="6" fillId="33" borderId="11" xfId="35" applyNumberFormat="1" applyFont="1" applyFill="1" applyBorder="1" applyProtection="1">
      <alignment/>
      <protection hidden="1"/>
    </xf>
    <xf numFmtId="3" fontId="4" fillId="33" borderId="11" xfId="35" applyNumberFormat="1" applyFont="1" applyFill="1" applyBorder="1" applyProtection="1">
      <alignment/>
      <protection hidden="1"/>
    </xf>
    <xf numFmtId="3" fontId="4" fillId="33" borderId="10" xfId="36" applyNumberFormat="1" applyFont="1" applyFill="1" applyBorder="1" applyProtection="1">
      <alignment/>
      <protection hidden="1"/>
    </xf>
    <xf numFmtId="3" fontId="6" fillId="33" borderId="11" xfId="39" applyNumberFormat="1" applyFont="1" applyFill="1" applyBorder="1" applyProtection="1">
      <alignment/>
      <protection/>
    </xf>
    <xf numFmtId="3" fontId="4" fillId="33" borderId="10" xfId="44" applyNumberFormat="1" applyFont="1" applyFill="1" applyBorder="1" applyProtection="1">
      <alignment/>
      <protection hidden="1"/>
    </xf>
    <xf numFmtId="3" fontId="4" fillId="33" borderId="10" xfId="48" applyNumberFormat="1" applyFont="1" applyFill="1" applyBorder="1" applyProtection="1">
      <alignment/>
      <protection hidden="1"/>
    </xf>
    <xf numFmtId="3" fontId="4" fillId="33" borderId="11" xfId="49" applyNumberFormat="1" applyFont="1" applyFill="1" applyBorder="1" applyProtection="1">
      <alignment/>
      <protection hidden="1"/>
    </xf>
    <xf numFmtId="3" fontId="4" fillId="33" borderId="10" xfId="51" applyNumberFormat="1" applyFont="1" applyFill="1" applyBorder="1" applyProtection="1">
      <alignment/>
      <protection hidden="1"/>
    </xf>
    <xf numFmtId="3" fontId="4" fillId="33" borderId="10" xfId="53" applyNumberFormat="1" applyFont="1" applyFill="1" applyBorder="1" applyProtection="1">
      <alignment/>
      <protection hidden="1"/>
    </xf>
    <xf numFmtId="3" fontId="4" fillId="33" borderId="10" xfId="56" applyNumberFormat="1" applyFont="1" applyFill="1" applyBorder="1" applyProtection="1">
      <alignment/>
      <protection hidden="1"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07625"/>
          <c:w val="0.95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Sheet1!$V$485:$W$485</c:f>
              <c:strCache>
                <c:ptCount val="1"/>
                <c:pt idx="0">
                  <c:v>ІX. ФУНКЦИЯ РАЗХОДИ НЕКЛАСИФИЦИРАНИ В ДРУГИ ФУНКЦИИ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Sheet1!$X$485:$AA$485</c:f>
              <c:numCache>
                <c:ptCount val="4"/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Sheet1!$V$486:$W$486</c:f>
              <c:strCache>
                <c:ptCount val="1"/>
                <c:pt idx="0">
                  <c:v>ІX.  -ТАКСА АНГАЖИМЕНТ ПО ЗАЕМИ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Sheet1!$X$486:$AA$486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Sheet1!$V$487:$W$487</c:f>
              <c:strCache>
                <c:ptCount val="1"/>
                <c:pt idx="0">
                  <c:v>9 0 910 РАЗХОДИ ЗА ЛИХВИ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Sheet1!$X$487:$AA$487</c:f>
              <c:numCache>
                <c:ptCount val="4"/>
                <c:pt idx="1">
                  <c:v>0</c:v>
                </c:pt>
              </c:numCache>
            </c:numRef>
          </c:val>
        </c:ser>
        <c:overlap val="-27"/>
        <c:gapWidth val="219"/>
        <c:axId val="4572227"/>
        <c:axId val="41150044"/>
      </c:barChart>
      <c:catAx>
        <c:axId val="4572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50044"/>
        <c:crosses val="autoZero"/>
        <c:auto val="1"/>
        <c:lblOffset val="100"/>
        <c:tickLblSkip val="1"/>
        <c:noMultiLvlLbl val="0"/>
      </c:catAx>
      <c:valAx>
        <c:axId val="41150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2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5025"/>
          <c:w val="0.89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642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643"/>
    </row>
    <row r="6" spans="1:4" s="2" customFormat="1" ht="15">
      <c r="A6" s="11" t="s">
        <v>6</v>
      </c>
      <c r="B6" s="20"/>
      <c r="C6" s="21"/>
      <c r="D6" s="644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43"/>
  <sheetViews>
    <sheetView tabSelected="1" zoomScalePageLayoutView="0" workbookViewId="0" topLeftCell="V434">
      <selection activeCell="AF464" sqref="AF464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2.140625" style="0" customWidth="1"/>
    <col min="27" max="27" width="13.28125" style="0" bestFit="1" customWidth="1"/>
  </cols>
  <sheetData>
    <row r="1" spans="1:27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337</v>
      </c>
      <c r="AA1" t="s">
        <v>334</v>
      </c>
    </row>
    <row r="2" spans="1:27" ht="15">
      <c r="A2" s="4"/>
      <c r="B2" s="5"/>
      <c r="C2" s="4"/>
      <c r="D2" s="4"/>
      <c r="E2" s="4"/>
      <c r="F2" s="4"/>
      <c r="G2" s="4"/>
      <c r="W2" t="s">
        <v>305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15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1205000</v>
      </c>
      <c r="Z11" s="40"/>
      <c r="AA11" s="41">
        <f>SUM(AA12:AA17)</f>
        <v>1205000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400000</v>
      </c>
      <c r="Z13" s="37"/>
      <c r="AA13" s="38">
        <v>400000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350000</v>
      </c>
      <c r="Z14" s="37"/>
      <c r="AA14" s="38">
        <v>350000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300000</v>
      </c>
      <c r="Z15" s="37"/>
      <c r="AA15" s="38">
        <v>300000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140000</v>
      </c>
      <c r="Z16" s="28"/>
      <c r="AA16" s="469">
        <v>140000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6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4725000</v>
      </c>
      <c r="Z18" s="40">
        <f>Z20+Z37</f>
        <v>0</v>
      </c>
      <c r="AA18" s="48">
        <f>AA19+AA24+AA33+AA34+AA35+AA38+AA39</f>
        <v>4725000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1625000</v>
      </c>
      <c r="Z19" s="40">
        <f>Z20+Z21+Z22+Z23</f>
        <v>0</v>
      </c>
      <c r="AA19" s="41">
        <f>AA20+AA21+AA22+AA23</f>
        <v>1625000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1200000</v>
      </c>
      <c r="Z20" s="455"/>
      <c r="AA20" s="38">
        <v>1200000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85000</v>
      </c>
      <c r="Z21" s="37"/>
      <c r="AA21" s="38">
        <v>85000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180000</v>
      </c>
      <c r="Z22" s="37"/>
      <c r="AA22" s="38">
        <v>180000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338</v>
      </c>
      <c r="X23" s="31" t="s">
        <v>339</v>
      </c>
      <c r="Y23" s="37">
        <f>AA23+Z23</f>
        <v>160000</v>
      </c>
      <c r="Z23" s="37"/>
      <c r="AA23" s="38">
        <v>160000</v>
      </c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2210000</v>
      </c>
      <c r="Z24" s="40"/>
      <c r="AA24" s="40">
        <f>SUM(AA25:AA32)</f>
        <v>2210000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 aca="true" t="shared" si="0" ref="Y25:Y31">AA25</f>
        <v>0</v>
      </c>
      <c r="Z25" s="54" t="s">
        <v>16</v>
      </c>
      <c r="AA25" s="55">
        <v>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 t="shared" si="0"/>
        <v>0</v>
      </c>
      <c r="Z26" s="54" t="s">
        <v>16</v>
      </c>
      <c r="AA26" s="55">
        <v>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 t="shared" si="0"/>
        <v>75000</v>
      </c>
      <c r="Z27" s="54" t="s">
        <v>16</v>
      </c>
      <c r="AA27" s="55">
        <v>75000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t="shared" si="0"/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1180000</v>
      </c>
      <c r="Z29" s="54" t="s">
        <v>16</v>
      </c>
      <c r="AA29" s="461">
        <v>1180000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350000</v>
      </c>
      <c r="Z30" s="54"/>
      <c r="AA30" s="55">
        <v>350000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50000</v>
      </c>
      <c r="Z31" s="54"/>
      <c r="AA31" s="55">
        <v>50000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>AA32</f>
        <v>550000</v>
      </c>
      <c r="Z32" s="54"/>
      <c r="AA32" s="55">
        <v>550000</v>
      </c>
      <c r="AB32" s="46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>AA33</f>
        <v>120000</v>
      </c>
      <c r="Z33" s="56"/>
      <c r="AA33" s="57">
        <v>120000</v>
      </c>
      <c r="AB33" s="46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>AA34</f>
        <v>50000</v>
      </c>
      <c r="Z34" s="56"/>
      <c r="AA34" s="57">
        <v>50000</v>
      </c>
      <c r="AB34" s="46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-350000</v>
      </c>
      <c r="Z35" s="56">
        <f>Z37</f>
        <v>0</v>
      </c>
      <c r="AA35" s="57">
        <f>SUM(AA36:AA37)</f>
        <v>-350000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-300000</v>
      </c>
      <c r="Z36" s="54"/>
      <c r="AA36" s="55">
        <v>-300000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-50000</v>
      </c>
      <c r="Z37" s="54"/>
      <c r="AA37" s="55">
        <v>-50000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1000000</v>
      </c>
      <c r="Z38" s="54"/>
      <c r="AA38" s="55">
        <v>1000000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70000</v>
      </c>
      <c r="Z39" s="56"/>
      <c r="AA39" s="57">
        <v>70000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5930000</v>
      </c>
      <c r="Z41" s="64">
        <f>Z11+Z18</f>
        <v>0</v>
      </c>
      <c r="AA41" s="65">
        <f>AA18+AA11</f>
        <v>5930000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7339799</v>
      </c>
      <c r="Z42" s="68">
        <f>Z44</f>
        <v>5982999</v>
      </c>
      <c r="AA42" s="69">
        <f>AA44</f>
        <v>1356800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SUM(E45:E56)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75">
        <f>Z44+AA44</f>
        <v>7339799</v>
      </c>
      <c r="Z44" s="71">
        <f>SUM(Z45:Z48)</f>
        <v>5982999</v>
      </c>
      <c r="AA44" s="76">
        <f>AA45+AA46+AA47+AA48</f>
        <v>1356800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5982999</v>
      </c>
      <c r="Z45" s="71">
        <v>5982999</v>
      </c>
      <c r="AA45" s="454"/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739700</v>
      </c>
      <c r="Z46" s="453" t="s">
        <v>16</v>
      </c>
      <c r="AA46" s="72">
        <v>739700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485800</v>
      </c>
      <c r="Z47" s="71">
        <v>0</v>
      </c>
      <c r="AA47" s="72">
        <v>485800</v>
      </c>
      <c r="AB47" s="10"/>
    </row>
    <row r="48" spans="1:28" ht="22.5">
      <c r="A48" s="406"/>
      <c r="B48" s="81"/>
      <c r="C48" s="78"/>
      <c r="D48" s="79"/>
      <c r="E48" s="71"/>
      <c r="F48" s="72"/>
      <c r="G48" s="10"/>
      <c r="V48" s="406"/>
      <c r="W48" s="81" t="s">
        <v>328</v>
      </c>
      <c r="X48" s="78" t="s">
        <v>329</v>
      </c>
      <c r="Y48" s="79">
        <f>Z48</f>
        <v>0</v>
      </c>
      <c r="Z48" s="453"/>
      <c r="AA48" s="72">
        <v>131300</v>
      </c>
      <c r="AB48" s="10"/>
    </row>
    <row r="49" spans="1:28" ht="15">
      <c r="A49" s="406"/>
      <c r="B49" s="81"/>
      <c r="C49" s="78"/>
      <c r="D49" s="79"/>
      <c r="E49" s="71"/>
      <c r="F49" s="72"/>
      <c r="G49" s="10"/>
      <c r="V49" s="406"/>
      <c r="W49" s="467" t="s">
        <v>313</v>
      </c>
      <c r="X49" s="78"/>
      <c r="Y49" s="79">
        <f>AA49+Z49</f>
        <v>0</v>
      </c>
      <c r="Z49" s="71"/>
      <c r="AA49" s="72">
        <f>AA54+AA50</f>
        <v>0</v>
      </c>
      <c r="AB49" s="10"/>
    </row>
    <row r="50" spans="1:28" ht="15">
      <c r="A50" s="406"/>
      <c r="B50" s="408" t="s">
        <v>230</v>
      </c>
      <c r="C50" s="409"/>
      <c r="D50" s="410">
        <f>E50+F50</f>
        <v>-46667</v>
      </c>
      <c r="E50" s="410">
        <v>0</v>
      </c>
      <c r="F50" s="410">
        <f>F54</f>
        <v>-46667</v>
      </c>
      <c r="G50" s="410">
        <v>0</v>
      </c>
      <c r="V50" s="406"/>
      <c r="W50" s="466" t="s">
        <v>312</v>
      </c>
      <c r="X50" s="409" t="s">
        <v>309</v>
      </c>
      <c r="Y50" s="410">
        <f>Z50+AA50</f>
        <v>0</v>
      </c>
      <c r="Z50" s="410">
        <f>Z51</f>
        <v>0</v>
      </c>
      <c r="AA50" s="410">
        <f>AA51</f>
        <v>0</v>
      </c>
      <c r="AB50" s="410">
        <v>0</v>
      </c>
    </row>
    <row r="51" spans="1:28" ht="22.5">
      <c r="A51" s="406"/>
      <c r="B51" s="464"/>
      <c r="C51" s="409"/>
      <c r="D51" s="410"/>
      <c r="E51" s="410"/>
      <c r="F51" s="465"/>
      <c r="G51" s="410"/>
      <c r="V51" s="406"/>
      <c r="W51" s="413" t="s">
        <v>311</v>
      </c>
      <c r="X51" s="409" t="s">
        <v>310</v>
      </c>
      <c r="Y51" s="410">
        <f>Z51+AA51</f>
        <v>0</v>
      </c>
      <c r="Z51" s="410"/>
      <c r="AA51" s="465"/>
      <c r="AB51" s="410"/>
    </row>
    <row r="52" spans="1:28" ht="15">
      <c r="A52" s="406"/>
      <c r="B52" s="464"/>
      <c r="C52" s="409"/>
      <c r="D52" s="410"/>
      <c r="E52" s="410"/>
      <c r="F52" s="465"/>
      <c r="G52" s="410"/>
      <c r="V52" s="406"/>
      <c r="W52" s="464"/>
      <c r="X52" s="409"/>
      <c r="Y52" s="410"/>
      <c r="Z52" s="410"/>
      <c r="AA52" s="465"/>
      <c r="AB52" s="410"/>
    </row>
    <row r="53" spans="1:28" ht="15">
      <c r="A53" s="406"/>
      <c r="B53" s="464"/>
      <c r="C53" s="409"/>
      <c r="D53" s="410"/>
      <c r="E53" s="410"/>
      <c r="F53" s="465"/>
      <c r="G53" s="410"/>
      <c r="V53" s="406"/>
      <c r="W53" s="464"/>
      <c r="X53" s="409"/>
      <c r="Y53" s="410"/>
      <c r="Z53" s="410"/>
      <c r="AA53" s="465"/>
      <c r="AB53" s="410"/>
    </row>
    <row r="54" spans="1:28" ht="22.5">
      <c r="A54" s="406"/>
      <c r="B54" s="411" t="s">
        <v>231</v>
      </c>
      <c r="C54" s="412" t="s">
        <v>232</v>
      </c>
      <c r="D54" s="79">
        <f>E54+F54</f>
        <v>-46667</v>
      </c>
      <c r="E54" s="71"/>
      <c r="F54" s="72">
        <f>F55+F56</f>
        <v>-46667</v>
      </c>
      <c r="G54" s="10"/>
      <c r="V54" s="406"/>
      <c r="W54" s="411" t="s">
        <v>231</v>
      </c>
      <c r="X54" s="412" t="s">
        <v>232</v>
      </c>
      <c r="Y54" s="79">
        <f>Z54+AA54</f>
        <v>0</v>
      </c>
      <c r="Z54" s="71">
        <f>Z55+Z56</f>
        <v>0</v>
      </c>
      <c r="AA54" s="72"/>
      <c r="AB54" s="10"/>
    </row>
    <row r="55" spans="1:28" ht="15">
      <c r="A55" s="406"/>
      <c r="B55" s="413" t="s">
        <v>233</v>
      </c>
      <c r="C55" s="414" t="s">
        <v>234</v>
      </c>
      <c r="D55" s="79">
        <f>E55+F55</f>
        <v>0</v>
      </c>
      <c r="E55" s="71"/>
      <c r="F55" s="72">
        <v>0</v>
      </c>
      <c r="G55" s="10"/>
      <c r="V55" s="406"/>
      <c r="W55" s="413" t="s">
        <v>233</v>
      </c>
      <c r="X55" s="414" t="s">
        <v>234</v>
      </c>
      <c r="Y55" s="79">
        <f>Z55+AA55</f>
        <v>0</v>
      </c>
      <c r="Z55" s="71"/>
      <c r="AA55" s="72"/>
      <c r="AB55" s="10"/>
    </row>
    <row r="56" spans="1:28" ht="15">
      <c r="A56" s="406"/>
      <c r="B56" s="413" t="s">
        <v>235</v>
      </c>
      <c r="C56" s="414" t="s">
        <v>236</v>
      </c>
      <c r="D56" s="79">
        <f>E56+F56</f>
        <v>-46667</v>
      </c>
      <c r="E56" s="71"/>
      <c r="F56" s="72">
        <v>-46667</v>
      </c>
      <c r="G56" s="10"/>
      <c r="V56" s="406"/>
      <c r="W56" s="413" t="s">
        <v>235</v>
      </c>
      <c r="X56" s="414" t="s">
        <v>236</v>
      </c>
      <c r="Y56" s="79">
        <f>Z56+AA56</f>
        <v>0</v>
      </c>
      <c r="Z56" s="71"/>
      <c r="AA56" s="72"/>
      <c r="AB56" s="10"/>
    </row>
    <row r="57" spans="1:28" ht="21">
      <c r="A57" s="406"/>
      <c r="B57" s="82" t="s">
        <v>80</v>
      </c>
      <c r="C57" s="83"/>
      <c r="D57" s="84">
        <f>D58</f>
        <v>-64270</v>
      </c>
      <c r="E57" s="68">
        <f>E58</f>
        <v>0</v>
      </c>
      <c r="F57" s="69">
        <f>F58</f>
        <v>-64270</v>
      </c>
      <c r="G57" s="10"/>
      <c r="V57" s="406"/>
      <c r="W57" s="82" t="s">
        <v>80</v>
      </c>
      <c r="X57" s="83"/>
      <c r="Y57" s="84">
        <f>Y58</f>
        <v>35710</v>
      </c>
      <c r="Z57" s="68">
        <f>Z58</f>
        <v>0</v>
      </c>
      <c r="AA57" s="69">
        <f>AA58</f>
        <v>35710</v>
      </c>
      <c r="AB57" s="10"/>
    </row>
    <row r="58" spans="1:28" ht="21">
      <c r="A58" s="406"/>
      <c r="B58" s="82" t="s">
        <v>81</v>
      </c>
      <c r="C58" s="85" t="s">
        <v>82</v>
      </c>
      <c r="D58" s="86">
        <f>E58+F58</f>
        <v>-64270</v>
      </c>
      <c r="E58" s="75">
        <f>E59+E60</f>
        <v>0</v>
      </c>
      <c r="F58" s="76">
        <f>F59+F60</f>
        <v>-64270</v>
      </c>
      <c r="G58" s="10"/>
      <c r="V58" s="406"/>
      <c r="W58" s="82" t="s">
        <v>81</v>
      </c>
      <c r="X58" s="85" t="s">
        <v>82</v>
      </c>
      <c r="Y58" s="86">
        <f>Y59+Y60</f>
        <v>35710</v>
      </c>
      <c r="Z58" s="75"/>
      <c r="AA58" s="76">
        <f>AA59+AA60</f>
        <v>35710</v>
      </c>
      <c r="AB58" s="10"/>
    </row>
    <row r="59" spans="1:28" ht="15">
      <c r="A59" s="406"/>
      <c r="B59" s="407" t="s">
        <v>229</v>
      </c>
      <c r="C59" s="83" t="s">
        <v>216</v>
      </c>
      <c r="D59" s="87">
        <f>E59+F59</f>
        <v>-64270</v>
      </c>
      <c r="E59" s="71"/>
      <c r="F59" s="72">
        <v>-64270</v>
      </c>
      <c r="G59" s="10"/>
      <c r="V59" s="406"/>
      <c r="W59" s="407" t="s">
        <v>229</v>
      </c>
      <c r="X59" s="83" t="s">
        <v>216</v>
      </c>
      <c r="Y59" s="87"/>
      <c r="Z59" s="71"/>
      <c r="AA59" s="72"/>
      <c r="AB59" s="10"/>
    </row>
    <row r="60" spans="1:28" ht="15">
      <c r="A60" s="406"/>
      <c r="B60" s="80" t="s">
        <v>228</v>
      </c>
      <c r="C60" s="83" t="s">
        <v>217</v>
      </c>
      <c r="D60" s="87">
        <f>E60+F60</f>
        <v>0</v>
      </c>
      <c r="E60" s="71"/>
      <c r="F60" s="72"/>
      <c r="G60" s="10"/>
      <c r="V60" s="406"/>
      <c r="W60" s="80" t="s">
        <v>228</v>
      </c>
      <c r="X60" s="83" t="s">
        <v>217</v>
      </c>
      <c r="Y60" s="87">
        <v>35710</v>
      </c>
      <c r="Z60" s="71"/>
      <c r="AA60" s="72">
        <v>35710</v>
      </c>
      <c r="AB60" s="10"/>
    </row>
    <row r="61" spans="1:28" ht="15">
      <c r="A61" s="406"/>
      <c r="B61" s="66" t="s">
        <v>243</v>
      </c>
      <c r="C61" s="67"/>
      <c r="D61" s="68">
        <f>D41+D42+D50+D57</f>
        <v>5418823</v>
      </c>
      <c r="E61" s="68">
        <f>E41+E42+E57</f>
        <v>2109810</v>
      </c>
      <c r="F61" s="69">
        <f>F41+F42+F50+F57</f>
        <v>3309013</v>
      </c>
      <c r="G61" s="10"/>
      <c r="V61" s="406"/>
      <c r="W61" s="66" t="s">
        <v>243</v>
      </c>
      <c r="X61" s="67"/>
      <c r="Y61" s="68">
        <f>Y41+Y42+Y49+Y57+Y54</f>
        <v>13305509</v>
      </c>
      <c r="Z61" s="68">
        <f>Z41+Z42+Z57+Z50+Z54</f>
        <v>5982999</v>
      </c>
      <c r="AA61" s="69">
        <f>AA41+AA42+AA49+AA57</f>
        <v>7322510</v>
      </c>
      <c r="AB61" s="10"/>
    </row>
    <row r="62" spans="1:28" ht="15">
      <c r="A62" s="406"/>
      <c r="B62" s="88"/>
      <c r="C62" s="67"/>
      <c r="D62" s="89"/>
      <c r="E62" s="89"/>
      <c r="F62" s="90"/>
      <c r="G62" s="10"/>
      <c r="V62" s="406"/>
      <c r="W62" s="88"/>
      <c r="X62" s="67"/>
      <c r="Y62" s="89"/>
      <c r="Z62" s="89"/>
      <c r="AA62" s="90"/>
      <c r="AB62" s="10"/>
    </row>
    <row r="63" spans="1:28" ht="21">
      <c r="A63" s="406"/>
      <c r="B63" s="66" t="s">
        <v>83</v>
      </c>
      <c r="C63" s="91"/>
      <c r="D63" s="68">
        <f>D66+D68+D69+D73+D64</f>
        <v>163292</v>
      </c>
      <c r="E63" s="68">
        <f>E68+E73</f>
        <v>205887</v>
      </c>
      <c r="F63" s="69">
        <f>F66+F69+F73+F64</f>
        <v>-42595</v>
      </c>
      <c r="G63" s="10"/>
      <c r="V63" s="406"/>
      <c r="W63" s="66" t="s">
        <v>83</v>
      </c>
      <c r="X63" s="91"/>
      <c r="Y63" s="68">
        <f>Y66+Y67+Y68+Y69+Y73+Y64</f>
        <v>387162</v>
      </c>
      <c r="Z63" s="68">
        <f>Z68+Z73</f>
        <v>206758</v>
      </c>
      <c r="AA63" s="69">
        <f>AA66+AA69+AA73+AA64+AA67</f>
        <v>180404</v>
      </c>
      <c r="AB63" s="10"/>
    </row>
    <row r="64" spans="1:28" ht="22.5">
      <c r="A64" s="406"/>
      <c r="B64" s="415" t="s">
        <v>289</v>
      </c>
      <c r="C64" s="416" t="s">
        <v>288</v>
      </c>
      <c r="D64" s="447">
        <f>D65</f>
        <v>0</v>
      </c>
      <c r="E64" s="68"/>
      <c r="F64" s="446">
        <f>F65</f>
        <v>0</v>
      </c>
      <c r="G64" s="10"/>
      <c r="V64" s="406"/>
      <c r="W64" s="415" t="s">
        <v>316</v>
      </c>
      <c r="X64" s="416" t="s">
        <v>315</v>
      </c>
      <c r="Y64" s="447"/>
      <c r="Z64" s="68"/>
      <c r="AA64" s="446"/>
      <c r="AB64" s="10"/>
    </row>
    <row r="65" spans="1:28" ht="33.75">
      <c r="A65" s="406"/>
      <c r="B65" s="407" t="s">
        <v>239</v>
      </c>
      <c r="C65" s="450" t="s">
        <v>288</v>
      </c>
      <c r="D65" s="449"/>
      <c r="E65" s="68"/>
      <c r="F65" s="448"/>
      <c r="G65" s="10"/>
      <c r="V65" s="406"/>
      <c r="W65" s="407" t="s">
        <v>239</v>
      </c>
      <c r="X65" s="450" t="s">
        <v>288</v>
      </c>
      <c r="Y65" s="449"/>
      <c r="Z65" s="68"/>
      <c r="AA65" s="448"/>
      <c r="AB65" s="10"/>
    </row>
    <row r="66" spans="1:28" ht="22.5">
      <c r="A66" s="406"/>
      <c r="B66" s="415" t="s">
        <v>237</v>
      </c>
      <c r="C66" s="416" t="s">
        <v>238</v>
      </c>
      <c r="D66" s="75">
        <f>E66+F66</f>
        <v>-14124</v>
      </c>
      <c r="E66" s="68">
        <v>0</v>
      </c>
      <c r="F66" s="76">
        <f>F67+F68</f>
        <v>-14124</v>
      </c>
      <c r="G66" s="10"/>
      <c r="V66" s="406"/>
      <c r="W66" s="415" t="s">
        <v>318</v>
      </c>
      <c r="X66" s="416" t="s">
        <v>317</v>
      </c>
      <c r="Y66" s="75">
        <f>Z66+AA66</f>
        <v>0</v>
      </c>
      <c r="Z66" s="68">
        <v>0</v>
      </c>
      <c r="AA66" s="76"/>
      <c r="AB66" s="10"/>
    </row>
    <row r="67" spans="1:28" ht="33.75">
      <c r="A67" s="406"/>
      <c r="B67" s="407" t="s">
        <v>239</v>
      </c>
      <c r="C67" s="417" t="s">
        <v>240</v>
      </c>
      <c r="D67" s="75">
        <f aca="true" t="shared" si="2" ref="D67:D72">E67+F67</f>
        <v>-14124</v>
      </c>
      <c r="E67" s="68"/>
      <c r="F67" s="76">
        <v>-14124</v>
      </c>
      <c r="G67" s="10"/>
      <c r="V67" s="406"/>
      <c r="W67" s="407" t="s">
        <v>239</v>
      </c>
      <c r="X67" s="417" t="s">
        <v>240</v>
      </c>
      <c r="Y67" s="75">
        <f>Z67+AA67</f>
        <v>0</v>
      </c>
      <c r="Z67" s="68"/>
      <c r="AA67" s="76"/>
      <c r="AB67" s="10"/>
    </row>
    <row r="68" spans="1:28" ht="45">
      <c r="A68" s="406"/>
      <c r="B68" s="418" t="s">
        <v>241</v>
      </c>
      <c r="C68" s="417" t="s">
        <v>242</v>
      </c>
      <c r="D68" s="75">
        <f t="shared" si="2"/>
        <v>-16897</v>
      </c>
      <c r="E68" s="75">
        <v>-16897</v>
      </c>
      <c r="F68" s="69"/>
      <c r="G68" s="10"/>
      <c r="V68" s="406"/>
      <c r="W68" s="418" t="s">
        <v>241</v>
      </c>
      <c r="X68" s="417" t="s">
        <v>242</v>
      </c>
      <c r="Y68" s="75">
        <f>Z68+AA68</f>
        <v>0</v>
      </c>
      <c r="Z68" s="75"/>
      <c r="AA68" s="69"/>
      <c r="AB68" s="10"/>
    </row>
    <row r="69" spans="1:28" ht="15">
      <c r="A69" s="406"/>
      <c r="B69" s="82" t="s">
        <v>84</v>
      </c>
      <c r="C69" s="85" t="s">
        <v>85</v>
      </c>
      <c r="D69" s="75">
        <f>D70+D71+D72</f>
        <v>-75973</v>
      </c>
      <c r="E69" s="75"/>
      <c r="F69" s="76">
        <f>F70+F71+F72</f>
        <v>-75973</v>
      </c>
      <c r="G69" s="10"/>
      <c r="J69" s="3"/>
      <c r="V69" s="406"/>
      <c r="W69" s="82" t="s">
        <v>84</v>
      </c>
      <c r="X69" s="85" t="s">
        <v>85</v>
      </c>
      <c r="Y69" s="75"/>
      <c r="Z69" s="75"/>
      <c r="AA69" s="76"/>
      <c r="AB69" s="10"/>
    </row>
    <row r="70" spans="1:28" ht="22.5">
      <c r="A70" s="406"/>
      <c r="B70" s="80" t="s">
        <v>86</v>
      </c>
      <c r="C70" s="83" t="s">
        <v>87</v>
      </c>
      <c r="D70" s="79">
        <f t="shared" si="2"/>
        <v>0</v>
      </c>
      <c r="E70" s="71">
        <v>0</v>
      </c>
      <c r="F70" s="72"/>
      <c r="G70" s="10"/>
      <c r="I70">
        <v>125854</v>
      </c>
      <c r="V70" s="406"/>
      <c r="W70" s="80" t="s">
        <v>86</v>
      </c>
      <c r="X70" s="83" t="s">
        <v>87</v>
      </c>
      <c r="Y70" s="79">
        <f aca="true" t="shared" si="3" ref="Y70:Y75">Z70+AA70</f>
        <v>0</v>
      </c>
      <c r="Z70" s="71">
        <v>0</v>
      </c>
      <c r="AA70" s="72"/>
      <c r="AB70" s="10"/>
    </row>
    <row r="71" spans="1:28" ht="22.5">
      <c r="A71" s="406"/>
      <c r="B71" s="441" t="s">
        <v>280</v>
      </c>
      <c r="C71" s="83" t="s">
        <v>275</v>
      </c>
      <c r="D71" s="79">
        <f t="shared" si="2"/>
        <v>-35973</v>
      </c>
      <c r="E71" s="71">
        <v>0</v>
      </c>
      <c r="F71" s="72">
        <v>-35973</v>
      </c>
      <c r="G71" s="10"/>
      <c r="I71">
        <v>413302</v>
      </c>
      <c r="V71" s="406"/>
      <c r="W71" s="441" t="s">
        <v>280</v>
      </c>
      <c r="X71" s="83" t="s">
        <v>275</v>
      </c>
      <c r="Y71" s="79">
        <f t="shared" si="3"/>
        <v>0</v>
      </c>
      <c r="Z71" s="71">
        <v>0</v>
      </c>
      <c r="AA71" s="72"/>
      <c r="AB71" s="10"/>
    </row>
    <row r="72" spans="1:28" ht="22.5">
      <c r="A72" s="406"/>
      <c r="B72" s="445" t="s">
        <v>281</v>
      </c>
      <c r="C72" s="83" t="s">
        <v>282</v>
      </c>
      <c r="D72" s="79">
        <f t="shared" si="2"/>
        <v>-40000</v>
      </c>
      <c r="E72" s="71">
        <v>0</v>
      </c>
      <c r="F72" s="72">
        <v>-40000</v>
      </c>
      <c r="G72" s="10"/>
      <c r="V72" s="406"/>
      <c r="W72" s="445" t="s">
        <v>281</v>
      </c>
      <c r="X72" s="83" t="s">
        <v>282</v>
      </c>
      <c r="Y72" s="79">
        <f t="shared" si="3"/>
        <v>0</v>
      </c>
      <c r="Z72" s="71">
        <v>0</v>
      </c>
      <c r="AA72" s="72"/>
      <c r="AB72" s="10"/>
    </row>
    <row r="73" spans="1:28" ht="21">
      <c r="A73" s="406"/>
      <c r="B73" s="92" t="s">
        <v>88</v>
      </c>
      <c r="C73" s="85" t="s">
        <v>89</v>
      </c>
      <c r="D73" s="75">
        <f>E73+F73</f>
        <v>270286</v>
      </c>
      <c r="E73" s="75">
        <f>E74+E75</f>
        <v>222784</v>
      </c>
      <c r="F73" s="76">
        <f>F74+F75</f>
        <v>47502</v>
      </c>
      <c r="G73" s="10"/>
      <c r="J73" t="s">
        <v>250</v>
      </c>
      <c r="V73" s="406"/>
      <c r="W73" s="92" t="s">
        <v>88</v>
      </c>
      <c r="X73" s="85" t="s">
        <v>89</v>
      </c>
      <c r="Y73" s="75">
        <f t="shared" si="3"/>
        <v>387162</v>
      </c>
      <c r="Z73" s="75">
        <f>Z74+Z75</f>
        <v>206758</v>
      </c>
      <c r="AA73" s="76">
        <f>AA74+AA75</f>
        <v>180404</v>
      </c>
      <c r="AB73" s="10"/>
    </row>
    <row r="74" spans="1:28" ht="22.5">
      <c r="A74" s="406"/>
      <c r="B74" s="80" t="s">
        <v>90</v>
      </c>
      <c r="C74" s="83" t="s">
        <v>91</v>
      </c>
      <c r="D74" s="75">
        <v>270286</v>
      </c>
      <c r="E74" s="71">
        <v>222784</v>
      </c>
      <c r="F74" s="72">
        <v>47502</v>
      </c>
      <c r="G74" s="10"/>
      <c r="J74">
        <v>101</v>
      </c>
      <c r="K74">
        <v>44000</v>
      </c>
      <c r="L74">
        <v>10.5</v>
      </c>
      <c r="M74">
        <f>K74*L74%</f>
        <v>4620</v>
      </c>
      <c r="N74">
        <v>2.8</v>
      </c>
      <c r="O74">
        <f>K74*N74%</f>
        <v>1231.9999999999998</v>
      </c>
      <c r="P74">
        <v>4.8</v>
      </c>
      <c r="Q74">
        <f>K74*P74%</f>
        <v>2112</v>
      </c>
      <c r="V74" s="406"/>
      <c r="W74" s="80" t="s">
        <v>90</v>
      </c>
      <c r="X74" s="83" t="s">
        <v>91</v>
      </c>
      <c r="Y74" s="75">
        <f t="shared" si="3"/>
        <v>387162</v>
      </c>
      <c r="Z74" s="71">
        <v>206758</v>
      </c>
      <c r="AA74" s="72">
        <v>180404</v>
      </c>
      <c r="AB74" s="10"/>
    </row>
    <row r="75" spans="1:28" ht="22.5">
      <c r="A75" s="406"/>
      <c r="B75" s="80" t="s">
        <v>92</v>
      </c>
      <c r="C75" s="83" t="s">
        <v>93</v>
      </c>
      <c r="D75" s="79">
        <f>E75+F75</f>
        <v>0</v>
      </c>
      <c r="E75" s="71">
        <v>0</v>
      </c>
      <c r="F75" s="72">
        <v>0</v>
      </c>
      <c r="G75" s="10"/>
      <c r="J75">
        <v>208</v>
      </c>
      <c r="K75">
        <v>200</v>
      </c>
      <c r="P75">
        <v>4.8</v>
      </c>
      <c r="Q75">
        <f>K75*P75%</f>
        <v>9.6</v>
      </c>
      <c r="V75" s="406"/>
      <c r="W75" s="80" t="s">
        <v>92</v>
      </c>
      <c r="X75" s="83" t="s">
        <v>93</v>
      </c>
      <c r="Y75" s="79">
        <f t="shared" si="3"/>
        <v>0</v>
      </c>
      <c r="Z75" s="71">
        <v>0</v>
      </c>
      <c r="AA75" s="72"/>
      <c r="AB75" s="10"/>
    </row>
    <row r="76" spans="1:28" ht="15">
      <c r="A76" s="406"/>
      <c r="B76" s="66" t="s">
        <v>94</v>
      </c>
      <c r="C76" s="67"/>
      <c r="D76" s="68">
        <f>D61+D63</f>
        <v>5582115</v>
      </c>
      <c r="E76" s="68">
        <f>E61+E63</f>
        <v>2315697</v>
      </c>
      <c r="F76" s="69">
        <f>F61+F63</f>
        <v>3266418</v>
      </c>
      <c r="G76" s="10"/>
      <c r="H76" s="3"/>
      <c r="I76" s="3"/>
      <c r="K76">
        <f>SUM(K74:K75)</f>
        <v>44200</v>
      </c>
      <c r="M76">
        <f>SUM(M74:M75)</f>
        <v>4620</v>
      </c>
      <c r="O76">
        <f>SUM(O74:O75)</f>
        <v>1231.9999999999998</v>
      </c>
      <c r="Q76">
        <f>SUM(Q74:Q75)</f>
        <v>2121.6</v>
      </c>
      <c r="V76" s="406"/>
      <c r="W76" s="66" t="s">
        <v>94</v>
      </c>
      <c r="X76" s="67"/>
      <c r="Y76" s="68">
        <f>Y41+Y42+Y49+Y57+Y63+Y50+Y54</f>
        <v>13692671</v>
      </c>
      <c r="Z76" s="68">
        <f>Z41+Z42+Z50+Z57+Z63+Z54</f>
        <v>6189757</v>
      </c>
      <c r="AA76" s="69">
        <f>AA41+AA49+AA57-AC78+AA63+AA42</f>
        <v>7502914</v>
      </c>
      <c r="AB76" s="10"/>
    </row>
    <row r="77" spans="1:28" ht="15">
      <c r="A77" s="406"/>
      <c r="B77" s="81"/>
      <c r="C77" s="78"/>
      <c r="D77" s="71"/>
      <c r="E77" s="71"/>
      <c r="F77" s="69"/>
      <c r="G77" s="10"/>
      <c r="V77" s="406"/>
      <c r="W77" s="81"/>
      <c r="X77" s="78"/>
      <c r="Y77" s="71"/>
      <c r="Z77" s="71"/>
      <c r="AA77" s="69"/>
      <c r="AB77" s="460"/>
    </row>
    <row r="78" spans="1:28" ht="21">
      <c r="A78" s="406"/>
      <c r="B78" s="66" t="s">
        <v>95</v>
      </c>
      <c r="C78" s="67"/>
      <c r="D78" s="68">
        <v>0</v>
      </c>
      <c r="E78" s="68">
        <v>0</v>
      </c>
      <c r="F78" s="69">
        <v>0</v>
      </c>
      <c r="G78" s="10"/>
      <c r="H78" s="434"/>
      <c r="I78" s="442"/>
      <c r="V78" s="406"/>
      <c r="W78" s="66" t="s">
        <v>95</v>
      </c>
      <c r="X78" s="67"/>
      <c r="Y78" s="68"/>
      <c r="Z78" s="68">
        <v>0</v>
      </c>
      <c r="AA78" s="69">
        <v>0</v>
      </c>
      <c r="AB78" s="10"/>
    </row>
    <row r="79" spans="1:28" ht="15">
      <c r="A79" s="406"/>
      <c r="B79" s="93"/>
      <c r="C79" s="81"/>
      <c r="D79" s="71">
        <f>D76-D80</f>
        <v>0</v>
      </c>
      <c r="E79" s="71">
        <f>E76-E80</f>
        <v>0</v>
      </c>
      <c r="F79" s="69">
        <f>F76-F80</f>
        <v>47850</v>
      </c>
      <c r="G79" s="10"/>
      <c r="M79">
        <f>M76+O76+Q76</f>
        <v>7973.6</v>
      </c>
      <c r="V79" s="406"/>
      <c r="W79" s="93"/>
      <c r="X79" s="81"/>
      <c r="Y79" s="71">
        <f>Y76-Y80</f>
        <v>0</v>
      </c>
      <c r="Z79" s="71">
        <f>Z76-Z80</f>
        <v>0</v>
      </c>
      <c r="AA79" s="69">
        <f>AA76-AA80</f>
        <v>64960</v>
      </c>
      <c r="AB79" s="10"/>
    </row>
    <row r="80" spans="1:28" ht="15">
      <c r="A80" s="406"/>
      <c r="B80" s="94" t="s">
        <v>96</v>
      </c>
      <c r="C80" s="95"/>
      <c r="D80" s="75">
        <f>D85+D141+D178+D246+D281+D312+D398+D447+D485+D498+D123+D134</f>
        <v>5582115</v>
      </c>
      <c r="E80" s="75">
        <f>E85+E141+E178+E246+E281+E398+E498+E123+E447+E312</f>
        <v>2315697</v>
      </c>
      <c r="F80" s="69">
        <f>F123+F134+F141+F178+F246+F281+F312+F398+F447+F485+F498</f>
        <v>3218568</v>
      </c>
      <c r="G80" s="310">
        <f>G123+G71+G398+G178</f>
        <v>47850</v>
      </c>
      <c r="I80" s="3"/>
      <c r="V80" s="406"/>
      <c r="W80" s="94" t="s">
        <v>96</v>
      </c>
      <c r="X80" s="95"/>
      <c r="Y80" s="75">
        <f>Y85+Y141+Y178+Y246+Y281+Y312+Y398+Y447+Y485+Y498+Y123+Y134+Y139</f>
        <v>13692671</v>
      </c>
      <c r="Z80" s="75">
        <f>Z8159+Z141+Z178+Z246+Z281+Z398+Z498+Z123+Z447+Z312+Z139+Z329</f>
        <v>6189757</v>
      </c>
      <c r="AA80" s="69">
        <f>AA123+AA134+AA141+AA178+AA246+AA281+AA312+AA398+AA447+AA485+AA498</f>
        <v>7437954</v>
      </c>
      <c r="AB80" s="458">
        <f>AB123+AB141+AB398</f>
        <v>64960</v>
      </c>
    </row>
    <row r="81" spans="1:28" ht="15">
      <c r="A81" s="406"/>
      <c r="B81" s="96"/>
      <c r="C81" s="74"/>
      <c r="D81" s="71"/>
      <c r="E81" s="71"/>
      <c r="F81" s="72"/>
      <c r="G81" s="10"/>
      <c r="H81" s="3"/>
      <c r="J81">
        <v>101</v>
      </c>
      <c r="K81">
        <v>4055</v>
      </c>
      <c r="L81">
        <v>10.5</v>
      </c>
      <c r="M81">
        <f>K81*L81%</f>
        <v>425.775</v>
      </c>
      <c r="N81">
        <v>2.8</v>
      </c>
      <c r="O81">
        <f>K81*N81%</f>
        <v>113.53999999999999</v>
      </c>
      <c r="P81">
        <v>4.8</v>
      </c>
      <c r="Q81">
        <f>K81*P81%</f>
        <v>194.64000000000001</v>
      </c>
      <c r="V81" s="406"/>
      <c r="W81" s="96"/>
      <c r="X81" s="74"/>
      <c r="Y81" s="71"/>
      <c r="Z81" s="71"/>
      <c r="AA81" s="72"/>
      <c r="AB81" s="10"/>
    </row>
    <row r="82" spans="1:28" ht="21">
      <c r="A82" s="406"/>
      <c r="B82" s="94" t="s">
        <v>97</v>
      </c>
      <c r="C82" s="74"/>
      <c r="D82" s="71"/>
      <c r="E82" s="71"/>
      <c r="F82" s="72"/>
      <c r="G82" s="10"/>
      <c r="H82" s="3"/>
      <c r="I82" s="3"/>
      <c r="V82" s="406"/>
      <c r="W82" s="94" t="s">
        <v>97</v>
      </c>
      <c r="X82" s="74"/>
      <c r="Y82" s="71"/>
      <c r="Z82" s="71"/>
      <c r="AA82" s="72"/>
      <c r="AB82" s="10"/>
    </row>
    <row r="83" spans="1:28" ht="15">
      <c r="A83" s="406"/>
      <c r="B83" s="73"/>
      <c r="C83" s="74"/>
      <c r="D83" s="71"/>
      <c r="E83" s="71"/>
      <c r="F83" s="72"/>
      <c r="G83" s="10"/>
      <c r="M83">
        <f>+M81+O81+Q81</f>
        <v>733.9549999999999</v>
      </c>
      <c r="V83" s="406"/>
      <c r="W83" s="73"/>
      <c r="X83" s="74"/>
      <c r="Y83" s="71"/>
      <c r="Z83" s="71"/>
      <c r="AA83" s="72"/>
      <c r="AB83" s="10"/>
    </row>
    <row r="84" spans="1:28" ht="21">
      <c r="A84" s="406"/>
      <c r="B84" s="66" t="s">
        <v>98</v>
      </c>
      <c r="C84" s="74"/>
      <c r="D84" s="79"/>
      <c r="E84" s="79"/>
      <c r="F84" s="97"/>
      <c r="G84" s="10"/>
      <c r="I84" s="3"/>
      <c r="V84" s="406"/>
      <c r="W84" s="66" t="s">
        <v>98</v>
      </c>
      <c r="X84" s="74"/>
      <c r="Y84" s="79"/>
      <c r="Z84" s="79"/>
      <c r="AA84" s="97"/>
      <c r="AB84" s="10"/>
    </row>
    <row r="85" spans="1:28" ht="21">
      <c r="A85" s="98">
        <v>1</v>
      </c>
      <c r="B85" s="99" t="s">
        <v>99</v>
      </c>
      <c r="C85" s="100" t="s">
        <v>16</v>
      </c>
      <c r="D85" s="101">
        <v>0</v>
      </c>
      <c r="E85" s="101">
        <v>0</v>
      </c>
      <c r="F85" s="102">
        <v>0</v>
      </c>
      <c r="G85" s="440"/>
      <c r="J85" t="s">
        <v>248</v>
      </c>
      <c r="V85" s="98">
        <v>1</v>
      </c>
      <c r="W85" s="99" t="s">
        <v>99</v>
      </c>
      <c r="X85" s="100" t="s">
        <v>16</v>
      </c>
      <c r="Y85" s="101">
        <v>0</v>
      </c>
      <c r="Z85" s="101">
        <v>0</v>
      </c>
      <c r="AA85" s="102"/>
      <c r="AB85" s="440"/>
    </row>
    <row r="86" spans="1:28" ht="15">
      <c r="A86" s="103"/>
      <c r="B86" s="99"/>
      <c r="C86" s="100"/>
      <c r="D86" s="104"/>
      <c r="E86" s="104"/>
      <c r="F86" s="105"/>
      <c r="G86" s="10"/>
      <c r="J86">
        <v>101</v>
      </c>
      <c r="K86">
        <v>251304</v>
      </c>
      <c r="L86">
        <v>10.5</v>
      </c>
      <c r="M86">
        <f>K86*L86%</f>
        <v>26386.92</v>
      </c>
      <c r="N86">
        <v>2.8</v>
      </c>
      <c r="O86">
        <f>K86*N86%</f>
        <v>7036.512</v>
      </c>
      <c r="P86">
        <v>4.8</v>
      </c>
      <c r="Q86">
        <f>K86*P86%</f>
        <v>12062.592</v>
      </c>
      <c r="V86" s="103"/>
      <c r="W86" s="99"/>
      <c r="X86" s="100"/>
      <c r="Y86" s="104"/>
      <c r="Z86" s="104"/>
      <c r="AA86" s="105"/>
      <c r="AB86" s="10"/>
    </row>
    <row r="87" spans="1:28" ht="30.75" customHeight="1">
      <c r="A87" s="443" t="s">
        <v>279</v>
      </c>
      <c r="B87" s="444" t="s">
        <v>278</v>
      </c>
      <c r="C87" s="100"/>
      <c r="D87" s="101"/>
      <c r="E87" s="101"/>
      <c r="F87" s="102"/>
      <c r="G87" s="10"/>
      <c r="H87" s="3"/>
      <c r="J87">
        <v>103</v>
      </c>
      <c r="L87">
        <v>10.5</v>
      </c>
      <c r="M87">
        <f>K87*L87%</f>
        <v>0</v>
      </c>
      <c r="N87">
        <v>2.8</v>
      </c>
      <c r="O87">
        <f>K87*N87%</f>
        <v>0</v>
      </c>
      <c r="P87">
        <v>4.8</v>
      </c>
      <c r="Q87">
        <f>K87*P87%</f>
        <v>0</v>
      </c>
      <c r="V87" s="443" t="s">
        <v>279</v>
      </c>
      <c r="W87" s="444" t="s">
        <v>278</v>
      </c>
      <c r="X87" s="100"/>
      <c r="Y87" s="101"/>
      <c r="Z87" s="101"/>
      <c r="AA87" s="102"/>
      <c r="AB87" s="10"/>
    </row>
    <row r="88" spans="1:28" ht="22.5" customHeight="1">
      <c r="A88" s="443"/>
      <c r="B88" s="99" t="s">
        <v>100</v>
      </c>
      <c r="C88" s="100" t="s">
        <v>11</v>
      </c>
      <c r="D88" s="101">
        <f>E88+F88</f>
        <v>0</v>
      </c>
      <c r="E88" s="101"/>
      <c r="F88" s="102"/>
      <c r="G88" s="10"/>
      <c r="H88" s="3"/>
      <c r="V88" s="443"/>
      <c r="W88" s="99" t="s">
        <v>100</v>
      </c>
      <c r="X88" s="100" t="s">
        <v>11</v>
      </c>
      <c r="Y88" s="101">
        <f>Z88+AA88</f>
        <v>0</v>
      </c>
      <c r="Z88" s="101"/>
      <c r="AA88" s="102"/>
      <c r="AB88" s="10"/>
    </row>
    <row r="89" spans="1:28" ht="21.75" customHeight="1">
      <c r="A89" s="443"/>
      <c r="B89" s="99" t="s">
        <v>101</v>
      </c>
      <c r="C89" s="100" t="s">
        <v>102</v>
      </c>
      <c r="D89" s="101">
        <f>F89+E89</f>
        <v>0</v>
      </c>
      <c r="E89" s="101"/>
      <c r="F89" s="102"/>
      <c r="G89" s="10"/>
      <c r="H89" s="3"/>
      <c r="V89" s="443"/>
      <c r="W89" s="99" t="s">
        <v>101</v>
      </c>
      <c r="X89" s="100" t="s">
        <v>102</v>
      </c>
      <c r="Y89" s="101">
        <f>AA89+Z89</f>
        <v>0</v>
      </c>
      <c r="Z89" s="101"/>
      <c r="AA89" s="102"/>
      <c r="AB89" s="10"/>
    </row>
    <row r="90" spans="1:28" ht="24" customHeight="1">
      <c r="A90" s="443"/>
      <c r="B90" s="110" t="s">
        <v>103</v>
      </c>
      <c r="C90" s="100" t="s">
        <v>104</v>
      </c>
      <c r="D90" s="101">
        <f>E90+F90</f>
        <v>0</v>
      </c>
      <c r="E90" s="101"/>
      <c r="F90" s="102"/>
      <c r="G90" s="10"/>
      <c r="H90" s="3"/>
      <c r="V90" s="443"/>
      <c r="W90" s="110" t="s">
        <v>103</v>
      </c>
      <c r="X90" s="100" t="s">
        <v>104</v>
      </c>
      <c r="Y90" s="101">
        <f>Z90+AA90</f>
        <v>0</v>
      </c>
      <c r="Z90" s="101"/>
      <c r="AA90" s="102"/>
      <c r="AB90" s="10"/>
    </row>
    <row r="91" spans="1:28" ht="15" customHeight="1">
      <c r="A91" s="443"/>
      <c r="B91" s="99" t="s">
        <v>105</v>
      </c>
      <c r="C91" s="100" t="s">
        <v>106</v>
      </c>
      <c r="D91" s="101"/>
      <c r="E91" s="101"/>
      <c r="F91" s="102"/>
      <c r="G91" s="10"/>
      <c r="H91" s="3"/>
      <c r="V91" s="443"/>
      <c r="W91" s="99" t="s">
        <v>105</v>
      </c>
      <c r="X91" s="100" t="s">
        <v>106</v>
      </c>
      <c r="Y91" s="101"/>
      <c r="Z91" s="101"/>
      <c r="AA91" s="102"/>
      <c r="AB91" s="10"/>
    </row>
    <row r="92" spans="1:28" ht="15" customHeight="1">
      <c r="A92" s="443"/>
      <c r="B92" s="108" t="s">
        <v>111</v>
      </c>
      <c r="C92" s="107" t="s">
        <v>112</v>
      </c>
      <c r="D92" s="101">
        <f>E92+F92</f>
        <v>0</v>
      </c>
      <c r="E92" s="101"/>
      <c r="F92" s="105"/>
      <c r="G92" s="10"/>
      <c r="H92" s="3"/>
      <c r="V92" s="443"/>
      <c r="W92" s="108" t="s">
        <v>111</v>
      </c>
      <c r="X92" s="107" t="s">
        <v>112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115</v>
      </c>
      <c r="C93" s="107" t="s">
        <v>116</v>
      </c>
      <c r="D93" s="101">
        <f>E93+F93</f>
        <v>0</v>
      </c>
      <c r="E93" s="101"/>
      <c r="F93" s="105"/>
      <c r="G93" s="10"/>
      <c r="H93" s="3"/>
      <c r="V93" s="443"/>
      <c r="W93" s="108" t="s">
        <v>115</v>
      </c>
      <c r="X93" s="107" t="s">
        <v>116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108" t="s">
        <v>119</v>
      </c>
      <c r="C94" s="107" t="s">
        <v>120</v>
      </c>
      <c r="D94" s="101">
        <f>E94+F94</f>
        <v>0</v>
      </c>
      <c r="E94" s="101"/>
      <c r="F94" s="105"/>
      <c r="G94" s="10"/>
      <c r="H94" s="3"/>
      <c r="V94" s="443"/>
      <c r="W94" s="108" t="s">
        <v>119</v>
      </c>
      <c r="X94" s="107" t="s">
        <v>120</v>
      </c>
      <c r="Y94" s="101">
        <f>Z94+AA94</f>
        <v>0</v>
      </c>
      <c r="Z94" s="101"/>
      <c r="AA94" s="105"/>
      <c r="AB94" s="10"/>
    </row>
    <row r="95" spans="1:28" ht="15" customHeight="1">
      <c r="A95" s="443"/>
      <c r="B95" s="99" t="s">
        <v>123</v>
      </c>
      <c r="C95" s="100"/>
      <c r="D95" s="101">
        <f>D88+D89+D90+D91+D92+D93+D94</f>
        <v>0</v>
      </c>
      <c r="E95" s="101"/>
      <c r="F95" s="102">
        <f>F88+F89+F90+F91+F92+F93+F94</f>
        <v>0</v>
      </c>
      <c r="G95" s="10"/>
      <c r="H95" s="3"/>
      <c r="V95" s="443"/>
      <c r="W95" s="99" t="s">
        <v>123</v>
      </c>
      <c r="X95" s="100"/>
      <c r="Y95" s="101">
        <f>Y88+Y89+Y90+Y91+Y92+Y93+Y94</f>
        <v>0</v>
      </c>
      <c r="Z95" s="101"/>
      <c r="AA95" s="102">
        <f>AA88+AA89+AA90+AA91+AA92+AA93+AA94</f>
        <v>0</v>
      </c>
      <c r="AB95" s="10"/>
    </row>
    <row r="96" spans="1:28" ht="18" customHeight="1">
      <c r="A96" s="443"/>
      <c r="B96" s="444"/>
      <c r="C96" s="100"/>
      <c r="D96" s="101"/>
      <c r="E96" s="101"/>
      <c r="F96" s="102"/>
      <c r="G96" s="10"/>
      <c r="H96" s="3"/>
      <c r="V96" s="443"/>
      <c r="W96" s="444"/>
      <c r="X96" s="100"/>
      <c r="Y96" s="101"/>
      <c r="Z96" s="101"/>
      <c r="AA96" s="102"/>
      <c r="AB96" s="10"/>
    </row>
    <row r="97" spans="1:28" ht="15">
      <c r="A97" s="106" t="s">
        <v>126</v>
      </c>
      <c r="B97" s="99" t="s">
        <v>127</v>
      </c>
      <c r="C97" s="107"/>
      <c r="D97" s="104"/>
      <c r="E97" s="104"/>
      <c r="F97" s="105"/>
      <c r="G97" s="10"/>
      <c r="J97">
        <v>102</v>
      </c>
      <c r="K97">
        <v>25000</v>
      </c>
      <c r="L97">
        <v>18</v>
      </c>
      <c r="M97">
        <f>K97*L97%</f>
        <v>4500</v>
      </c>
      <c r="N97">
        <v>5</v>
      </c>
      <c r="O97">
        <f>K97*N97%</f>
        <v>1250</v>
      </c>
      <c r="P97">
        <v>8</v>
      </c>
      <c r="Q97">
        <f>K97*P97%</f>
        <v>2000</v>
      </c>
      <c r="V97" s="106" t="s">
        <v>126</v>
      </c>
      <c r="W97" s="99" t="s">
        <v>127</v>
      </c>
      <c r="X97" s="107"/>
      <c r="Y97" s="104"/>
      <c r="Z97" s="104"/>
      <c r="AA97" s="105"/>
      <c r="AB97" s="10"/>
    </row>
    <row r="98" spans="1:28" ht="15">
      <c r="A98" s="103"/>
      <c r="B98" s="108"/>
      <c r="C98" s="107"/>
      <c r="D98" s="104"/>
      <c r="E98" s="104"/>
      <c r="F98" s="105"/>
      <c r="G98" s="10"/>
      <c r="J98">
        <v>109</v>
      </c>
      <c r="K98">
        <v>38900</v>
      </c>
      <c r="L98">
        <v>10.5</v>
      </c>
      <c r="M98">
        <f>K98*L98%</f>
        <v>4084.5</v>
      </c>
      <c r="N98">
        <v>2.8</v>
      </c>
      <c r="O98">
        <f>K98*N98%</f>
        <v>1089.1999999999998</v>
      </c>
      <c r="P98">
        <v>4.8</v>
      </c>
      <c r="Q98">
        <f>K98*P98%</f>
        <v>1867.2</v>
      </c>
      <c r="V98" s="103"/>
      <c r="W98" s="108"/>
      <c r="X98" s="107"/>
      <c r="Y98" s="104"/>
      <c r="Z98" s="104"/>
      <c r="AA98" s="105"/>
      <c r="AB98" s="10"/>
    </row>
    <row r="99" spans="1:28" ht="21">
      <c r="A99" s="109"/>
      <c r="B99" s="99" t="s">
        <v>100</v>
      </c>
      <c r="C99" s="100" t="s">
        <v>11</v>
      </c>
      <c r="D99" s="101">
        <f>E99+F99+G99</f>
        <v>367200</v>
      </c>
      <c r="E99" s="101">
        <v>337200</v>
      </c>
      <c r="F99" s="102"/>
      <c r="G99" s="10">
        <v>30000</v>
      </c>
      <c r="J99">
        <v>109</v>
      </c>
      <c r="K99">
        <v>8320</v>
      </c>
      <c r="L99">
        <v>18</v>
      </c>
      <c r="M99">
        <f>K99*L99%</f>
        <v>1497.6</v>
      </c>
      <c r="N99">
        <v>5</v>
      </c>
      <c r="O99">
        <f>K99*N99%</f>
        <v>416</v>
      </c>
      <c r="P99">
        <v>8</v>
      </c>
      <c r="Q99">
        <f>K99*P99%</f>
        <v>665.6</v>
      </c>
      <c r="V99" s="109"/>
      <c r="W99" s="99" t="s">
        <v>100</v>
      </c>
      <c r="X99" s="100" t="s">
        <v>11</v>
      </c>
      <c r="Y99" s="101">
        <f>Z99+AA99+AB99</f>
        <v>870800</v>
      </c>
      <c r="Z99" s="567">
        <v>830000</v>
      </c>
      <c r="AA99" s="568"/>
      <c r="AB99" s="569">
        <v>40800</v>
      </c>
    </row>
    <row r="100" spans="1:28" ht="21">
      <c r="A100" s="109"/>
      <c r="B100" s="99" t="s">
        <v>101</v>
      </c>
      <c r="C100" s="100" t="s">
        <v>102</v>
      </c>
      <c r="D100" s="101">
        <f>E100+F100+G100</f>
        <v>23400</v>
      </c>
      <c r="E100" s="101">
        <v>7700</v>
      </c>
      <c r="F100" s="102">
        <v>15700</v>
      </c>
      <c r="G100" s="10"/>
      <c r="K100">
        <f>SUM(K86:K99)</f>
        <v>323524</v>
      </c>
      <c r="M100">
        <f>SUM(M86:M99)</f>
        <v>36469.02</v>
      </c>
      <c r="O100">
        <f>SUM(O86:O99)</f>
        <v>9791.712</v>
      </c>
      <c r="Q100">
        <f>SUM(Q86:Q99)</f>
        <v>16595.392</v>
      </c>
      <c r="V100" s="109"/>
      <c r="W100" s="99" t="s">
        <v>101</v>
      </c>
      <c r="X100" s="100" t="s">
        <v>102</v>
      </c>
      <c r="Y100" s="101">
        <f>Z100+AA100+AB100</f>
        <v>30000</v>
      </c>
      <c r="Z100" s="567">
        <v>20000</v>
      </c>
      <c r="AA100" s="568">
        <v>10000</v>
      </c>
      <c r="AB100" s="569"/>
    </row>
    <row r="101" spans="1:28" ht="21">
      <c r="A101" s="103"/>
      <c r="B101" s="110" t="s">
        <v>103</v>
      </c>
      <c r="C101" s="100" t="s">
        <v>104</v>
      </c>
      <c r="D101" s="101">
        <f>E101+F101+G101</f>
        <v>76965</v>
      </c>
      <c r="E101" s="101">
        <v>67500</v>
      </c>
      <c r="F101" s="102">
        <v>3615</v>
      </c>
      <c r="G101" s="10">
        <v>5850</v>
      </c>
      <c r="J101">
        <v>202</v>
      </c>
      <c r="K101">
        <v>6000</v>
      </c>
      <c r="V101" s="103"/>
      <c r="W101" s="110" t="s">
        <v>103</v>
      </c>
      <c r="X101" s="100" t="s">
        <v>104</v>
      </c>
      <c r="Y101" s="101">
        <f>Z101+AA101+AB101</f>
        <v>180060</v>
      </c>
      <c r="Z101" s="567">
        <v>169900</v>
      </c>
      <c r="AA101" s="568">
        <v>2000</v>
      </c>
      <c r="AB101" s="570">
        <v>8160</v>
      </c>
    </row>
    <row r="102" spans="1:28" ht="15">
      <c r="A102" s="103"/>
      <c r="B102" s="99" t="s">
        <v>105</v>
      </c>
      <c r="C102" s="100" t="s">
        <v>106</v>
      </c>
      <c r="D102" s="101">
        <f>E102+F102+G102</f>
        <v>0</v>
      </c>
      <c r="E102" s="101"/>
      <c r="F102" s="102"/>
      <c r="G102" s="10"/>
      <c r="J102">
        <v>208</v>
      </c>
      <c r="K102">
        <v>2130</v>
      </c>
      <c r="P102">
        <v>4.8</v>
      </c>
      <c r="Q102">
        <f>K102*P102%</f>
        <v>102.24000000000001</v>
      </c>
      <c r="V102" s="103"/>
      <c r="W102" s="99" t="s">
        <v>105</v>
      </c>
      <c r="X102" s="100" t="s">
        <v>106</v>
      </c>
      <c r="Y102" s="101">
        <f>Z102+AA102+AB102</f>
        <v>0</v>
      </c>
      <c r="Z102" s="471"/>
      <c r="AA102" s="568"/>
      <c r="AB102" s="569"/>
    </row>
    <row r="103" spans="1:28" ht="15">
      <c r="A103" s="103"/>
      <c r="B103" s="170" t="s">
        <v>107</v>
      </c>
      <c r="C103" s="160" t="s">
        <v>108</v>
      </c>
      <c r="D103" s="101">
        <f aca="true" t="shared" si="4" ref="D103:D118">F103</f>
        <v>10000</v>
      </c>
      <c r="E103" s="101"/>
      <c r="F103" s="105">
        <v>10000</v>
      </c>
      <c r="G103" s="10"/>
      <c r="V103" s="103"/>
      <c r="W103" s="170" t="s">
        <v>107</v>
      </c>
      <c r="X103" s="160" t="s">
        <v>108</v>
      </c>
      <c r="Y103" s="101">
        <f aca="true" t="shared" si="5" ref="Y103:Y118">AA103</f>
        <v>10000</v>
      </c>
      <c r="Z103" s="471"/>
      <c r="AA103" s="571">
        <v>10000</v>
      </c>
      <c r="AB103" s="569"/>
    </row>
    <row r="104" spans="1:28" ht="15">
      <c r="A104" s="103"/>
      <c r="B104" s="108" t="s">
        <v>111</v>
      </c>
      <c r="C104" s="107" t="s">
        <v>112</v>
      </c>
      <c r="D104" s="101">
        <f t="shared" si="4"/>
        <v>25000</v>
      </c>
      <c r="E104" s="104" t="s">
        <v>16</v>
      </c>
      <c r="F104" s="105">
        <v>25000</v>
      </c>
      <c r="G104" s="10"/>
      <c r="K104">
        <f>K100+K101+K102</f>
        <v>331654</v>
      </c>
      <c r="V104" s="103"/>
      <c r="W104" s="108" t="s">
        <v>111</v>
      </c>
      <c r="X104" s="107" t="s">
        <v>112</v>
      </c>
      <c r="Y104" s="101">
        <f t="shared" si="5"/>
        <v>25000</v>
      </c>
      <c r="Z104" s="474" t="s">
        <v>16</v>
      </c>
      <c r="AA104" s="571">
        <v>25000</v>
      </c>
      <c r="AB104" s="569"/>
    </row>
    <row r="105" spans="1:28" ht="15">
      <c r="A105" s="103"/>
      <c r="B105" s="108" t="s">
        <v>113</v>
      </c>
      <c r="C105" s="107" t="s">
        <v>114</v>
      </c>
      <c r="D105" s="101">
        <f t="shared" si="4"/>
        <v>30000</v>
      </c>
      <c r="E105" s="104" t="s">
        <v>16</v>
      </c>
      <c r="F105" s="105">
        <v>30000</v>
      </c>
      <c r="G105" s="10"/>
      <c r="V105" s="103"/>
      <c r="W105" s="108" t="s">
        <v>113</v>
      </c>
      <c r="X105" s="107" t="s">
        <v>114</v>
      </c>
      <c r="Y105" s="101">
        <f t="shared" si="5"/>
        <v>60000</v>
      </c>
      <c r="Z105" s="474" t="s">
        <v>16</v>
      </c>
      <c r="AA105" s="571">
        <v>60000</v>
      </c>
      <c r="AB105" s="569"/>
    </row>
    <row r="106" spans="1:28" ht="15">
      <c r="A106" s="103"/>
      <c r="B106" s="108" t="s">
        <v>115</v>
      </c>
      <c r="C106" s="107" t="s">
        <v>116</v>
      </c>
      <c r="D106" s="101">
        <f t="shared" si="4"/>
        <v>140000</v>
      </c>
      <c r="E106" s="104" t="s">
        <v>16</v>
      </c>
      <c r="F106" s="105">
        <v>140000</v>
      </c>
      <c r="G106" s="10"/>
      <c r="K106">
        <f>K104+O106</f>
        <v>394612.364</v>
      </c>
      <c r="O106">
        <f>M100+O100+Q100+Q102</f>
        <v>62958.363999999994</v>
      </c>
      <c r="V106" s="103"/>
      <c r="W106" s="108" t="s">
        <v>115</v>
      </c>
      <c r="X106" s="107" t="s">
        <v>116</v>
      </c>
      <c r="Y106" s="101">
        <f t="shared" si="5"/>
        <v>250000</v>
      </c>
      <c r="Z106" s="474" t="s">
        <v>16</v>
      </c>
      <c r="AA106" s="571">
        <v>250000</v>
      </c>
      <c r="AB106" s="569"/>
    </row>
    <row r="107" spans="1:28" ht="15">
      <c r="A107" s="103"/>
      <c r="B107" s="108" t="s">
        <v>290</v>
      </c>
      <c r="C107" s="107" t="s">
        <v>118</v>
      </c>
      <c r="D107" s="101">
        <f t="shared" si="4"/>
        <v>10000</v>
      </c>
      <c r="E107" s="104"/>
      <c r="F107" s="105">
        <v>10000</v>
      </c>
      <c r="G107" s="10"/>
      <c r="V107" s="103"/>
      <c r="W107" s="108" t="s">
        <v>290</v>
      </c>
      <c r="X107" s="107" t="s">
        <v>118</v>
      </c>
      <c r="Y107" s="101">
        <f t="shared" si="5"/>
        <v>45000</v>
      </c>
      <c r="Z107" s="474"/>
      <c r="AA107" s="571">
        <v>45000</v>
      </c>
      <c r="AB107" s="569"/>
    </row>
    <row r="108" spans="1:28" ht="15">
      <c r="A108" s="103"/>
      <c r="B108" s="108" t="s">
        <v>119</v>
      </c>
      <c r="C108" s="107" t="s">
        <v>120</v>
      </c>
      <c r="D108" s="101">
        <f t="shared" si="4"/>
        <v>5914</v>
      </c>
      <c r="E108" s="104" t="s">
        <v>16</v>
      </c>
      <c r="F108" s="105">
        <v>5914</v>
      </c>
      <c r="G108" s="10"/>
      <c r="V108" s="103"/>
      <c r="W108" s="108" t="s">
        <v>119</v>
      </c>
      <c r="X108" s="107" t="s">
        <v>120</v>
      </c>
      <c r="Y108" s="101">
        <f t="shared" si="5"/>
        <v>8000</v>
      </c>
      <c r="Z108" s="474" t="s">
        <v>16</v>
      </c>
      <c r="AA108" s="571">
        <v>8000</v>
      </c>
      <c r="AB108" s="569"/>
    </row>
    <row r="109" spans="1:28" ht="15">
      <c r="A109" s="103"/>
      <c r="B109" s="108" t="s">
        <v>286</v>
      </c>
      <c r="C109" s="107" t="s">
        <v>284</v>
      </c>
      <c r="D109" s="101">
        <f t="shared" si="4"/>
        <v>5000</v>
      </c>
      <c r="E109" s="104"/>
      <c r="F109" s="105">
        <v>5000</v>
      </c>
      <c r="G109" s="10"/>
      <c r="V109" s="103"/>
      <c r="W109" s="108" t="s">
        <v>286</v>
      </c>
      <c r="X109" s="107" t="s">
        <v>284</v>
      </c>
      <c r="Y109" s="101">
        <f t="shared" si="5"/>
        <v>10000</v>
      </c>
      <c r="Z109" s="474"/>
      <c r="AA109" s="571">
        <v>10000</v>
      </c>
      <c r="AB109" s="569"/>
    </row>
    <row r="110" spans="1:28" ht="15">
      <c r="A110" s="103"/>
      <c r="B110" s="108" t="s">
        <v>134</v>
      </c>
      <c r="C110" s="107" t="s">
        <v>135</v>
      </c>
      <c r="D110" s="101">
        <f t="shared" si="4"/>
        <v>6000</v>
      </c>
      <c r="E110" s="104" t="s">
        <v>16</v>
      </c>
      <c r="F110" s="105">
        <v>6000</v>
      </c>
      <c r="G110" s="10"/>
      <c r="J110">
        <v>101</v>
      </c>
      <c r="K110">
        <v>14400</v>
      </c>
      <c r="L110">
        <v>10.5</v>
      </c>
      <c r="M110">
        <f>K110*L110%</f>
        <v>1512</v>
      </c>
      <c r="N110">
        <v>2.8</v>
      </c>
      <c r="O110">
        <f>K110*N110%</f>
        <v>403.19999999999993</v>
      </c>
      <c r="P110">
        <v>4.8</v>
      </c>
      <c r="Q110">
        <f>K110*P110%</f>
        <v>691.2</v>
      </c>
      <c r="V110" s="103"/>
      <c r="W110" s="108" t="s">
        <v>134</v>
      </c>
      <c r="X110" s="107" t="s">
        <v>135</v>
      </c>
      <c r="Y110" s="101">
        <f t="shared" si="5"/>
        <v>15000</v>
      </c>
      <c r="Z110" s="474" t="s">
        <v>16</v>
      </c>
      <c r="AA110" s="571">
        <v>15000</v>
      </c>
      <c r="AB110" s="569"/>
    </row>
    <row r="111" spans="1:28" ht="15">
      <c r="A111" s="103"/>
      <c r="B111" s="108"/>
      <c r="C111" s="107" t="s">
        <v>285</v>
      </c>
      <c r="D111" s="101">
        <f t="shared" si="4"/>
        <v>200</v>
      </c>
      <c r="E111" s="104"/>
      <c r="F111" s="105">
        <v>200</v>
      </c>
      <c r="G111" s="10"/>
      <c r="V111" s="103"/>
      <c r="W111" s="108"/>
      <c r="X111" s="107" t="s">
        <v>285</v>
      </c>
      <c r="Y111" s="101">
        <f t="shared" si="5"/>
        <v>0</v>
      </c>
      <c r="Z111" s="474"/>
      <c r="AA111" s="571"/>
      <c r="AB111" s="569"/>
    </row>
    <row r="112" spans="1:28" ht="22.5">
      <c r="A112" s="103"/>
      <c r="B112" s="108" t="s">
        <v>136</v>
      </c>
      <c r="C112" s="107" t="s">
        <v>137</v>
      </c>
      <c r="D112" s="101">
        <f t="shared" si="4"/>
        <v>5000</v>
      </c>
      <c r="E112" s="104" t="s">
        <v>16</v>
      </c>
      <c r="F112" s="105">
        <v>5000</v>
      </c>
      <c r="G112" s="10"/>
      <c r="J112">
        <v>209</v>
      </c>
      <c r="L112">
        <v>10.5</v>
      </c>
      <c r="M112">
        <f>K112*L112%</f>
        <v>0</v>
      </c>
      <c r="N112">
        <v>2.8</v>
      </c>
      <c r="O112">
        <f>K112*N112%</f>
        <v>0</v>
      </c>
      <c r="P112">
        <v>4.8</v>
      </c>
      <c r="Q112">
        <f>K112*P112%</f>
        <v>0</v>
      </c>
      <c r="V112" s="103"/>
      <c r="W112" s="108" t="s">
        <v>136</v>
      </c>
      <c r="X112" s="107" t="s">
        <v>137</v>
      </c>
      <c r="Y112" s="101">
        <f t="shared" si="5"/>
        <v>0</v>
      </c>
      <c r="Z112" s="474" t="s">
        <v>16</v>
      </c>
      <c r="AA112" s="571"/>
      <c r="AB112" s="569"/>
    </row>
    <row r="113" spans="1:28" ht="22.5">
      <c r="A113" s="103"/>
      <c r="B113" s="108" t="s">
        <v>274</v>
      </c>
      <c r="C113" s="107" t="s">
        <v>138</v>
      </c>
      <c r="D113" s="101">
        <f t="shared" si="4"/>
        <v>20000</v>
      </c>
      <c r="E113" s="104"/>
      <c r="F113" s="105">
        <v>20000</v>
      </c>
      <c r="G113" s="10"/>
      <c r="J113">
        <v>208</v>
      </c>
      <c r="K113">
        <v>100</v>
      </c>
      <c r="P113">
        <v>4.8</v>
      </c>
      <c r="Q113">
        <f>K113*P113%</f>
        <v>4.8</v>
      </c>
      <c r="V113" s="103"/>
      <c r="W113" s="108" t="s">
        <v>274</v>
      </c>
      <c r="X113" s="107" t="s">
        <v>138</v>
      </c>
      <c r="Y113" s="101">
        <f t="shared" si="5"/>
        <v>10000</v>
      </c>
      <c r="Z113" s="474"/>
      <c r="AA113" s="571">
        <v>10000</v>
      </c>
      <c r="AB113" s="569"/>
    </row>
    <row r="114" spans="1:28" ht="22.5">
      <c r="A114" s="103"/>
      <c r="B114" s="108" t="s">
        <v>121</v>
      </c>
      <c r="C114" s="107" t="s">
        <v>122</v>
      </c>
      <c r="D114" s="101">
        <f t="shared" si="4"/>
        <v>3000</v>
      </c>
      <c r="E114" s="104" t="s">
        <v>16</v>
      </c>
      <c r="F114" s="105">
        <v>3000</v>
      </c>
      <c r="G114" s="10"/>
      <c r="K114">
        <f>SUM(K110:K113)</f>
        <v>14500</v>
      </c>
      <c r="M114">
        <f>SUM(M110:M113)</f>
        <v>1512</v>
      </c>
      <c r="O114">
        <f>SUM(O110:O113)</f>
        <v>403.19999999999993</v>
      </c>
      <c r="Q114">
        <f>SUM(Q110:Q113)</f>
        <v>696</v>
      </c>
      <c r="V114" s="103"/>
      <c r="W114" s="108" t="s">
        <v>121</v>
      </c>
      <c r="X114" s="107" t="s">
        <v>122</v>
      </c>
      <c r="Y114" s="101">
        <f t="shared" si="5"/>
        <v>4000</v>
      </c>
      <c r="Z114" s="474" t="s">
        <v>16</v>
      </c>
      <c r="AA114" s="571">
        <v>4000</v>
      </c>
      <c r="AB114" s="569"/>
    </row>
    <row r="115" spans="1:28" ht="33.75">
      <c r="A115" s="103"/>
      <c r="B115" s="108" t="s">
        <v>272</v>
      </c>
      <c r="C115" s="107" t="s">
        <v>273</v>
      </c>
      <c r="D115" s="101">
        <f t="shared" si="4"/>
        <v>10000</v>
      </c>
      <c r="E115" s="104" t="s">
        <v>16</v>
      </c>
      <c r="F115" s="105">
        <v>10000</v>
      </c>
      <c r="G115" s="10"/>
      <c r="J115" t="s">
        <v>249</v>
      </c>
      <c r="V115" s="103"/>
      <c r="W115" s="108" t="s">
        <v>272</v>
      </c>
      <c r="X115" s="107" t="s">
        <v>273</v>
      </c>
      <c r="Y115" s="101">
        <f t="shared" si="5"/>
        <v>30000</v>
      </c>
      <c r="Z115" s="474" t="s">
        <v>16</v>
      </c>
      <c r="AA115" s="571">
        <v>30000</v>
      </c>
      <c r="AB115" s="569"/>
    </row>
    <row r="116" spans="1:28" ht="15">
      <c r="A116" s="103"/>
      <c r="B116" s="99" t="s">
        <v>139</v>
      </c>
      <c r="C116" s="100" t="s">
        <v>64</v>
      </c>
      <c r="D116" s="101">
        <f t="shared" si="4"/>
        <v>6500</v>
      </c>
      <c r="E116" s="101" t="s">
        <v>16</v>
      </c>
      <c r="F116" s="102">
        <v>6500</v>
      </c>
      <c r="G116" s="10"/>
      <c r="J116">
        <v>101</v>
      </c>
      <c r="K116">
        <v>37225</v>
      </c>
      <c r="L116">
        <v>10.5</v>
      </c>
      <c r="M116">
        <f>K116*L116%</f>
        <v>3908.625</v>
      </c>
      <c r="N116">
        <v>2.8</v>
      </c>
      <c r="O116">
        <f>K116*N116%</f>
        <v>1042.3</v>
      </c>
      <c r="P116">
        <v>4.8</v>
      </c>
      <c r="Q116">
        <f>K116*P116%</f>
        <v>1786.8</v>
      </c>
      <c r="V116" s="103"/>
      <c r="W116" s="99" t="s">
        <v>139</v>
      </c>
      <c r="X116" s="100" t="s">
        <v>64</v>
      </c>
      <c r="Y116" s="101">
        <f t="shared" si="5"/>
        <v>0</v>
      </c>
      <c r="Z116" s="471" t="s">
        <v>16</v>
      </c>
      <c r="AA116" s="568"/>
      <c r="AB116" s="569"/>
    </row>
    <row r="117" spans="1:28" ht="22.5">
      <c r="A117" s="103"/>
      <c r="B117" s="111" t="s">
        <v>140</v>
      </c>
      <c r="C117" s="107" t="s">
        <v>141</v>
      </c>
      <c r="D117" s="101">
        <f t="shared" si="4"/>
        <v>40000</v>
      </c>
      <c r="E117" s="104" t="s">
        <v>16</v>
      </c>
      <c r="F117" s="105">
        <v>40000</v>
      </c>
      <c r="G117" s="10"/>
      <c r="J117">
        <v>209</v>
      </c>
      <c r="L117">
        <v>10.5</v>
      </c>
      <c r="M117">
        <f>K117*L117%</f>
        <v>0</v>
      </c>
      <c r="N117">
        <v>2.8</v>
      </c>
      <c r="O117">
        <f>K117*N117%</f>
        <v>0</v>
      </c>
      <c r="P117">
        <v>4.8</v>
      </c>
      <c r="Q117">
        <f>K117*P117%</f>
        <v>0</v>
      </c>
      <c r="S117">
        <f>M117+O117+Q117</f>
        <v>0</v>
      </c>
      <c r="V117" s="103"/>
      <c r="W117" s="111" t="s">
        <v>140</v>
      </c>
      <c r="X117" s="107" t="s">
        <v>141</v>
      </c>
      <c r="Y117" s="101">
        <f t="shared" si="5"/>
        <v>50000</v>
      </c>
      <c r="Z117" s="474" t="s">
        <v>16</v>
      </c>
      <c r="AA117" s="571">
        <v>50000</v>
      </c>
      <c r="AB117" s="569"/>
    </row>
    <row r="118" spans="1:28" ht="21">
      <c r="A118" s="103"/>
      <c r="B118" s="99" t="s">
        <v>142</v>
      </c>
      <c r="C118" s="100" t="s">
        <v>70</v>
      </c>
      <c r="D118" s="101">
        <f t="shared" si="4"/>
        <v>2000</v>
      </c>
      <c r="E118" s="101" t="s">
        <v>16</v>
      </c>
      <c r="F118" s="102">
        <v>2000</v>
      </c>
      <c r="G118" s="10"/>
      <c r="J118">
        <v>208</v>
      </c>
      <c r="K118">
        <v>600</v>
      </c>
      <c r="P118">
        <v>4.8</v>
      </c>
      <c r="Q118">
        <f>K118*P118%</f>
        <v>28.8</v>
      </c>
      <c r="V118" s="103"/>
      <c r="W118" s="99" t="s">
        <v>142</v>
      </c>
      <c r="X118" s="100" t="s">
        <v>70</v>
      </c>
      <c r="Y118" s="101">
        <f t="shared" si="5"/>
        <v>8000</v>
      </c>
      <c r="Z118" s="471" t="s">
        <v>16</v>
      </c>
      <c r="AA118" s="568">
        <v>8000</v>
      </c>
      <c r="AB118" s="569"/>
    </row>
    <row r="119" spans="1:28" ht="15">
      <c r="A119" s="103"/>
      <c r="B119" s="99" t="s">
        <v>123</v>
      </c>
      <c r="C119" s="107"/>
      <c r="D119" s="101">
        <f>SUM(D99:D118)</f>
        <v>786179</v>
      </c>
      <c r="E119" s="101" t="s">
        <v>16</v>
      </c>
      <c r="F119" s="102">
        <f>SUM(F100:F118)</f>
        <v>337929</v>
      </c>
      <c r="G119" s="440">
        <f>SUM(G99:G118)</f>
        <v>35850</v>
      </c>
      <c r="K119">
        <f>SUM(K116:K118)</f>
        <v>37825</v>
      </c>
      <c r="M119">
        <f>SUM(M116:M118)</f>
        <v>3908.625</v>
      </c>
      <c r="O119">
        <f>SUM(O116:O118)</f>
        <v>1042.3</v>
      </c>
      <c r="Q119">
        <f>SUM(Q116:Q118)</f>
        <v>1815.6</v>
      </c>
      <c r="V119" s="103"/>
      <c r="W119" s="99" t="s">
        <v>123</v>
      </c>
      <c r="X119" s="107"/>
      <c r="Y119" s="101">
        <f>SUM(Y99:Y118)</f>
        <v>1605860</v>
      </c>
      <c r="Z119" s="573">
        <f>SUM(Z99:Z118)</f>
        <v>1019900</v>
      </c>
      <c r="AA119" s="568">
        <f>SUM(AA100:AA118)</f>
        <v>537000</v>
      </c>
      <c r="AB119" s="572">
        <f>SUM(AB99:AB118)</f>
        <v>48960</v>
      </c>
    </row>
    <row r="120" spans="1:28" ht="15">
      <c r="A120" s="103"/>
      <c r="B120" s="424" t="s">
        <v>143</v>
      </c>
      <c r="C120" s="425" t="s">
        <v>144</v>
      </c>
      <c r="D120" s="101">
        <f>E120+F120</f>
        <v>0</v>
      </c>
      <c r="E120" s="101"/>
      <c r="F120" s="102">
        <v>0</v>
      </c>
      <c r="G120" s="10"/>
      <c r="M120">
        <f>M119+O119+Q119</f>
        <v>6766.525</v>
      </c>
      <c r="V120" s="103"/>
      <c r="W120" s="424" t="s">
        <v>143</v>
      </c>
      <c r="X120" s="425" t="s">
        <v>144</v>
      </c>
      <c r="Y120" s="101">
        <f>Z120+AA120</f>
        <v>0</v>
      </c>
      <c r="Z120" s="567"/>
      <c r="AA120" s="568"/>
      <c r="AB120" s="569"/>
    </row>
    <row r="121" spans="1:28" ht="15">
      <c r="A121" s="103"/>
      <c r="B121" s="286" t="s">
        <v>145</v>
      </c>
      <c r="C121" s="287" t="s">
        <v>146</v>
      </c>
      <c r="D121" s="101">
        <f>E121+F121</f>
        <v>0</v>
      </c>
      <c r="E121" s="101"/>
      <c r="F121" s="102">
        <v>0</v>
      </c>
      <c r="G121" s="10"/>
      <c r="V121" s="103"/>
      <c r="W121" s="286" t="s">
        <v>145</v>
      </c>
      <c r="X121" s="287" t="s">
        <v>146</v>
      </c>
      <c r="Y121" s="101">
        <f>Z121+AA121</f>
        <v>0</v>
      </c>
      <c r="Z121" s="567"/>
      <c r="AA121" s="568"/>
      <c r="AB121" s="569"/>
    </row>
    <row r="122" spans="1:28" ht="15">
      <c r="A122" s="103"/>
      <c r="B122" s="286" t="s">
        <v>277</v>
      </c>
      <c r="C122" s="287" t="s">
        <v>244</v>
      </c>
      <c r="D122" s="101">
        <f>G122+F122+E122</f>
        <v>15600</v>
      </c>
      <c r="E122" s="101"/>
      <c r="F122" s="102">
        <v>15600</v>
      </c>
      <c r="G122" s="10"/>
      <c r="V122" s="103"/>
      <c r="W122" s="286" t="s">
        <v>277</v>
      </c>
      <c r="X122" s="287" t="s">
        <v>244</v>
      </c>
      <c r="Y122" s="101">
        <f>AB122+AA122+Z122</f>
        <v>0</v>
      </c>
      <c r="Z122" s="567"/>
      <c r="AA122" s="568"/>
      <c r="AB122" s="569"/>
    </row>
    <row r="123" spans="1:28" ht="15">
      <c r="A123" s="109"/>
      <c r="B123" s="99" t="s">
        <v>124</v>
      </c>
      <c r="C123" s="100" t="s">
        <v>125</v>
      </c>
      <c r="D123" s="101">
        <f>D119+D120+D121+D122</f>
        <v>801779</v>
      </c>
      <c r="E123" s="101">
        <f>SUM(E99:E118)</f>
        <v>412400</v>
      </c>
      <c r="F123" s="102">
        <f>F119+F120+F121+F122</f>
        <v>353529</v>
      </c>
      <c r="G123" s="440">
        <f>G119</f>
        <v>35850</v>
      </c>
      <c r="K123">
        <f>K119+M120</f>
        <v>44591.525</v>
      </c>
      <c r="V123" s="109"/>
      <c r="W123" s="99" t="s">
        <v>124</v>
      </c>
      <c r="X123" s="100" t="s">
        <v>125</v>
      </c>
      <c r="Y123" s="101">
        <f>Y119+Y120+Y121+Y122</f>
        <v>1605860</v>
      </c>
      <c r="Z123" s="567">
        <f>SUM(Z99:Z118)</f>
        <v>1019900</v>
      </c>
      <c r="AA123" s="568">
        <f>AA119+AA120+AA121+AA122</f>
        <v>537000</v>
      </c>
      <c r="AB123" s="572">
        <f>AB119</f>
        <v>48960</v>
      </c>
    </row>
    <row r="124" spans="1:28" ht="15">
      <c r="A124" s="109"/>
      <c r="B124" s="99"/>
      <c r="C124" s="100"/>
      <c r="D124" s="101"/>
      <c r="E124" s="101"/>
      <c r="F124" s="102"/>
      <c r="G124" s="10"/>
      <c r="V124" s="109"/>
      <c r="W124" s="99"/>
      <c r="X124" s="100"/>
      <c r="Y124" s="101"/>
      <c r="Z124" s="567"/>
      <c r="AA124" s="472"/>
      <c r="AB124" s="473"/>
    </row>
    <row r="125" spans="1:28" ht="15">
      <c r="A125" s="112" t="s">
        <v>148</v>
      </c>
      <c r="B125" s="113" t="s">
        <v>149</v>
      </c>
      <c r="C125" s="114"/>
      <c r="D125" s="115"/>
      <c r="E125" s="115"/>
      <c r="F125" s="116"/>
      <c r="G125" s="10"/>
      <c r="J125" t="s">
        <v>249</v>
      </c>
      <c r="V125" s="112" t="s">
        <v>148</v>
      </c>
      <c r="W125" s="113" t="s">
        <v>149</v>
      </c>
      <c r="X125" s="114"/>
      <c r="Y125" s="115"/>
      <c r="Z125" s="475"/>
      <c r="AA125" s="476"/>
      <c r="AB125" s="473"/>
    </row>
    <row r="126" spans="1:28" ht="15">
      <c r="A126" s="117"/>
      <c r="B126" s="118"/>
      <c r="C126" s="114"/>
      <c r="D126" s="115"/>
      <c r="E126" s="115"/>
      <c r="F126" s="116"/>
      <c r="G126" s="10"/>
      <c r="J126">
        <v>101</v>
      </c>
      <c r="K126">
        <v>55000</v>
      </c>
      <c r="L126">
        <v>10.5</v>
      </c>
      <c r="M126">
        <f>K126*L126%</f>
        <v>5775</v>
      </c>
      <c r="N126">
        <v>2.8</v>
      </c>
      <c r="O126">
        <f>K126*N126%</f>
        <v>1539.9999999999998</v>
      </c>
      <c r="P126">
        <v>4.8</v>
      </c>
      <c r="Q126">
        <f>K126*P126%</f>
        <v>2640</v>
      </c>
      <c r="V126" s="117"/>
      <c r="W126" s="118"/>
      <c r="X126" s="114"/>
      <c r="Y126" s="115"/>
      <c r="Z126" s="475"/>
      <c r="AA126" s="476"/>
      <c r="AB126" s="473"/>
    </row>
    <row r="127" spans="1:28" ht="21">
      <c r="A127" s="117"/>
      <c r="B127" s="113" t="s">
        <v>100</v>
      </c>
      <c r="C127" s="119" t="s">
        <v>11</v>
      </c>
      <c r="D127" s="120">
        <f>F127</f>
        <v>61000</v>
      </c>
      <c r="E127" s="120"/>
      <c r="F127" s="121">
        <v>61000</v>
      </c>
      <c r="G127" s="10"/>
      <c r="J127">
        <v>209</v>
      </c>
      <c r="L127">
        <v>10.5</v>
      </c>
      <c r="M127">
        <f>K127*L127%</f>
        <v>0</v>
      </c>
      <c r="N127">
        <v>2.8</v>
      </c>
      <c r="O127">
        <f>K127*N127%</f>
        <v>0</v>
      </c>
      <c r="P127">
        <v>4.8</v>
      </c>
      <c r="Q127">
        <f>K127*P127%</f>
        <v>0</v>
      </c>
      <c r="S127">
        <f>M127+O127+Q127</f>
        <v>0</v>
      </c>
      <c r="V127" s="117"/>
      <c r="W127" s="113" t="s">
        <v>100</v>
      </c>
      <c r="X127" s="119" t="s">
        <v>11</v>
      </c>
      <c r="Y127" s="120">
        <f aca="true" t="shared" si="6" ref="Y127:Y133">AA127</f>
        <v>0</v>
      </c>
      <c r="Z127" s="477"/>
      <c r="AA127" s="478"/>
      <c r="AB127" s="473"/>
    </row>
    <row r="128" spans="1:28" ht="21">
      <c r="A128" s="117"/>
      <c r="B128" s="113" t="s">
        <v>101</v>
      </c>
      <c r="C128" s="119" t="s">
        <v>102</v>
      </c>
      <c r="D128" s="120">
        <f aca="true" t="shared" si="7" ref="D128:D133">F128</f>
        <v>0</v>
      </c>
      <c r="E128" s="120"/>
      <c r="F128" s="121">
        <v>0</v>
      </c>
      <c r="G128" s="10"/>
      <c r="J128">
        <v>208</v>
      </c>
      <c r="P128">
        <v>4.8</v>
      </c>
      <c r="Q128">
        <f>K128*P128%</f>
        <v>0</v>
      </c>
      <c r="V128" s="117"/>
      <c r="W128" s="113" t="s">
        <v>101</v>
      </c>
      <c r="X128" s="119" t="s">
        <v>102</v>
      </c>
      <c r="Y128" s="120">
        <f>AA128</f>
        <v>159000</v>
      </c>
      <c r="Z128" s="477"/>
      <c r="AA128" s="574">
        <v>159000</v>
      </c>
      <c r="AB128" s="473"/>
    </row>
    <row r="129" spans="1:28" ht="21">
      <c r="A129" s="117"/>
      <c r="B129" s="122" t="s">
        <v>103</v>
      </c>
      <c r="C129" s="119" t="s">
        <v>104</v>
      </c>
      <c r="D129" s="120">
        <f t="shared" si="7"/>
        <v>11895</v>
      </c>
      <c r="E129" s="120"/>
      <c r="F129" s="121">
        <v>11895</v>
      </c>
      <c r="G129" s="10"/>
      <c r="K129">
        <f>SUM(K126:K128)</f>
        <v>55000</v>
      </c>
      <c r="M129">
        <f>SUM(M126:M128)</f>
        <v>5775</v>
      </c>
      <c r="O129">
        <f>SUM(O126:O128)</f>
        <v>1539.9999999999998</v>
      </c>
      <c r="Q129">
        <f>SUM(Q126:Q128)</f>
        <v>2640</v>
      </c>
      <c r="V129" s="117"/>
      <c r="W129" s="122" t="s">
        <v>103</v>
      </c>
      <c r="X129" s="119" t="s">
        <v>104</v>
      </c>
      <c r="Y129" s="120">
        <f t="shared" si="6"/>
        <v>31800</v>
      </c>
      <c r="Z129" s="477"/>
      <c r="AA129" s="574">
        <v>31800</v>
      </c>
      <c r="AB129" s="473"/>
    </row>
    <row r="130" spans="1:28" ht="15">
      <c r="A130" s="117"/>
      <c r="B130" s="113" t="s">
        <v>105</v>
      </c>
      <c r="C130" s="119" t="s">
        <v>106</v>
      </c>
      <c r="D130" s="120">
        <f t="shared" si="7"/>
        <v>0</v>
      </c>
      <c r="E130" s="120"/>
      <c r="F130" s="121">
        <v>0</v>
      </c>
      <c r="G130" s="10"/>
      <c r="M130">
        <f>M129+O129+Q129</f>
        <v>9955</v>
      </c>
      <c r="V130" s="117"/>
      <c r="W130" s="113" t="s">
        <v>105</v>
      </c>
      <c r="X130" s="119" t="s">
        <v>106</v>
      </c>
      <c r="Y130" s="120">
        <f t="shared" si="6"/>
        <v>0</v>
      </c>
      <c r="Z130" s="477"/>
      <c r="AA130" s="574">
        <v>0</v>
      </c>
      <c r="AB130" s="473"/>
    </row>
    <row r="131" spans="1:28" ht="15">
      <c r="A131" s="117"/>
      <c r="B131" s="118" t="s">
        <v>111</v>
      </c>
      <c r="C131" s="114" t="s">
        <v>112</v>
      </c>
      <c r="D131" s="120">
        <f t="shared" si="7"/>
        <v>3000</v>
      </c>
      <c r="E131" s="115"/>
      <c r="F131" s="116">
        <v>3000</v>
      </c>
      <c r="G131" s="10"/>
      <c r="K131">
        <f>K129+M130</f>
        <v>64955</v>
      </c>
      <c r="V131" s="117"/>
      <c r="W131" s="118" t="s">
        <v>111</v>
      </c>
      <c r="X131" s="114" t="s">
        <v>112</v>
      </c>
      <c r="Y131" s="120">
        <f t="shared" si="6"/>
        <v>5000</v>
      </c>
      <c r="Z131" s="475"/>
      <c r="AA131" s="575">
        <v>5000</v>
      </c>
      <c r="AB131" s="473"/>
    </row>
    <row r="132" spans="1:28" ht="15">
      <c r="A132" s="117"/>
      <c r="B132" s="118" t="s">
        <v>113</v>
      </c>
      <c r="C132" s="114" t="s">
        <v>114</v>
      </c>
      <c r="D132" s="120">
        <f t="shared" si="7"/>
        <v>0</v>
      </c>
      <c r="E132" s="115"/>
      <c r="F132" s="116">
        <v>0</v>
      </c>
      <c r="G132" s="10"/>
      <c r="V132" s="117"/>
      <c r="W132" s="118" t="s">
        <v>113</v>
      </c>
      <c r="X132" s="114" t="s">
        <v>114</v>
      </c>
      <c r="Y132" s="120">
        <f t="shared" si="6"/>
        <v>0</v>
      </c>
      <c r="Z132" s="475"/>
      <c r="AA132" s="575">
        <v>0</v>
      </c>
      <c r="AB132" s="473"/>
    </row>
    <row r="133" spans="1:28" ht="15">
      <c r="A133" s="117"/>
      <c r="B133" s="118" t="s">
        <v>115</v>
      </c>
      <c r="C133" s="114" t="s">
        <v>116</v>
      </c>
      <c r="D133" s="120">
        <f t="shared" si="7"/>
        <v>1000</v>
      </c>
      <c r="E133" s="115"/>
      <c r="F133" s="116">
        <v>1000</v>
      </c>
      <c r="G133" s="10"/>
      <c r="V133" s="117"/>
      <c r="W133" s="118" t="s">
        <v>115</v>
      </c>
      <c r="X133" s="114" t="s">
        <v>116</v>
      </c>
      <c r="Y133" s="120">
        <f t="shared" si="6"/>
        <v>2000</v>
      </c>
      <c r="Z133" s="475"/>
      <c r="AA133" s="575">
        <v>2000</v>
      </c>
      <c r="AB133" s="473"/>
    </row>
    <row r="134" spans="1:28" ht="15">
      <c r="A134" s="117"/>
      <c r="B134" s="113" t="s">
        <v>124</v>
      </c>
      <c r="C134" s="119" t="s">
        <v>125</v>
      </c>
      <c r="D134" s="120">
        <f>SUM(D127:D133)</f>
        <v>76895</v>
      </c>
      <c r="E134" s="120"/>
      <c r="F134" s="121">
        <f>SUM(F127:F133)</f>
        <v>76895</v>
      </c>
      <c r="G134" s="10"/>
      <c r="V134" s="117"/>
      <c r="W134" s="113" t="s">
        <v>124</v>
      </c>
      <c r="X134" s="119" t="s">
        <v>125</v>
      </c>
      <c r="Y134" s="120">
        <f>SUM(Y127:Y133)</f>
        <v>197800</v>
      </c>
      <c r="Z134" s="477"/>
      <c r="AA134" s="574">
        <f>AA127+AA128+AA129+AA130+AA131+AA132+AA133</f>
        <v>197800</v>
      </c>
      <c r="AB134" s="473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22"/>
      <c r="X135" s="119"/>
      <c r="Y135" s="121"/>
      <c r="Z135" s="478"/>
      <c r="AA135" s="478"/>
      <c r="AB135" s="473"/>
    </row>
    <row r="136" spans="1:28" ht="15">
      <c r="A136" s="117"/>
      <c r="B136" s="122"/>
      <c r="C136" s="119"/>
      <c r="D136" s="121"/>
      <c r="E136" s="121"/>
      <c r="F136" s="121"/>
      <c r="G136" s="10"/>
      <c r="V136" s="459">
        <v>11532</v>
      </c>
      <c r="W136" s="122" t="s">
        <v>306</v>
      </c>
      <c r="X136" s="119"/>
      <c r="Y136" s="121"/>
      <c r="Z136" s="478"/>
      <c r="AA136" s="478"/>
      <c r="AB136" s="473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13" t="s">
        <v>100</v>
      </c>
      <c r="X137" s="119" t="s">
        <v>11</v>
      </c>
      <c r="Y137" s="121">
        <f>Z137</f>
        <v>0</v>
      </c>
      <c r="Z137" s="478"/>
      <c r="AA137" s="478"/>
      <c r="AB137" s="473"/>
    </row>
    <row r="138" spans="1:28" ht="21">
      <c r="A138" s="117"/>
      <c r="B138" s="122"/>
      <c r="C138" s="119"/>
      <c r="D138" s="121"/>
      <c r="E138" s="121"/>
      <c r="F138" s="121"/>
      <c r="G138" s="10"/>
      <c r="V138" s="117"/>
      <c r="W138" s="122" t="s">
        <v>103</v>
      </c>
      <c r="X138" s="119" t="s">
        <v>104</v>
      </c>
      <c r="Y138" s="121">
        <f>Z138</f>
        <v>0</v>
      </c>
      <c r="Z138" s="478"/>
      <c r="AA138" s="478"/>
      <c r="AB138" s="473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13" t="s">
        <v>124</v>
      </c>
      <c r="X139" s="119" t="s">
        <v>125</v>
      </c>
      <c r="Y139" s="120">
        <f>SUM(Y137:Y138)</f>
        <v>0</v>
      </c>
      <c r="Z139" s="629">
        <f>SUM(Z137:Z138)</f>
        <v>0</v>
      </c>
      <c r="AA139" s="478"/>
      <c r="AB139" s="473"/>
    </row>
    <row r="140" spans="1:28" ht="15">
      <c r="A140" s="117"/>
      <c r="B140" s="122"/>
      <c r="C140" s="119"/>
      <c r="D140" s="121"/>
      <c r="E140" s="121"/>
      <c r="F140" s="121"/>
      <c r="G140" s="10"/>
      <c r="V140" s="117"/>
      <c r="W140" s="122"/>
      <c r="X140" s="119"/>
      <c r="Y140" s="121"/>
      <c r="Z140" s="478"/>
      <c r="AA140" s="478"/>
      <c r="AB140" s="473"/>
    </row>
    <row r="141" spans="1:28" ht="15">
      <c r="A141" s="123">
        <v>1</v>
      </c>
      <c r="B141" s="124" t="s">
        <v>151</v>
      </c>
      <c r="C141" s="125" t="s">
        <v>16</v>
      </c>
      <c r="D141" s="126">
        <f>D153+D165+D176</f>
        <v>87070</v>
      </c>
      <c r="E141" s="126">
        <f>E153+E165+E176</f>
        <v>76070</v>
      </c>
      <c r="F141" s="126">
        <f>F153+F165+F176</f>
        <v>11000</v>
      </c>
      <c r="G141" s="127">
        <f>G153+G165+G176</f>
        <v>0</v>
      </c>
      <c r="V141" s="123">
        <v>2</v>
      </c>
      <c r="W141" s="124" t="s">
        <v>151</v>
      </c>
      <c r="X141" s="125" t="s">
        <v>16</v>
      </c>
      <c r="Y141" s="126">
        <f>Y153+Y165+Y176</f>
        <v>179608</v>
      </c>
      <c r="Z141" s="581">
        <f>Z153+Z165+Z176</f>
        <v>179608</v>
      </c>
      <c r="AA141" s="479"/>
      <c r="AB141" s="630">
        <f>AB153+AB165+AB176</f>
        <v>0</v>
      </c>
    </row>
    <row r="142" spans="1:28" ht="15">
      <c r="A142" s="128"/>
      <c r="B142" s="124"/>
      <c r="C142" s="125"/>
      <c r="D142" s="129"/>
      <c r="E142" s="129"/>
      <c r="F142" s="129"/>
      <c r="G142" s="130"/>
      <c r="V142" s="128"/>
      <c r="W142" s="124"/>
      <c r="X142" s="125"/>
      <c r="Y142" s="129"/>
      <c r="Z142" s="481"/>
      <c r="AA142" s="481"/>
      <c r="AB142" s="482"/>
    </row>
    <row r="143" spans="1:28" ht="42">
      <c r="A143" s="151" t="s">
        <v>156</v>
      </c>
      <c r="B143" s="152" t="s">
        <v>157</v>
      </c>
      <c r="C143" s="131"/>
      <c r="D143" s="129"/>
      <c r="E143" s="129"/>
      <c r="F143" s="129"/>
      <c r="G143" s="130"/>
      <c r="V143" s="151" t="s">
        <v>335</v>
      </c>
      <c r="W143" s="152" t="s">
        <v>157</v>
      </c>
      <c r="X143" s="131"/>
      <c r="Y143" s="129"/>
      <c r="Z143" s="481"/>
      <c r="AA143" s="481"/>
      <c r="AB143" s="482"/>
    </row>
    <row r="144" spans="1:28" ht="21">
      <c r="A144" s="133"/>
      <c r="B144" s="134" t="s">
        <v>101</v>
      </c>
      <c r="C144" s="135" t="s">
        <v>102</v>
      </c>
      <c r="D144" s="130">
        <v>44000</v>
      </c>
      <c r="E144" s="130">
        <v>44000</v>
      </c>
      <c r="F144" s="126"/>
      <c r="G144" s="127"/>
      <c r="J144" t="s">
        <v>249</v>
      </c>
      <c r="V144" s="133"/>
      <c r="W144" s="134" t="s">
        <v>101</v>
      </c>
      <c r="X144" s="135" t="s">
        <v>102</v>
      </c>
      <c r="Y144" s="130">
        <f>SUM(Z144)</f>
        <v>90000</v>
      </c>
      <c r="Z144" s="579">
        <v>90000</v>
      </c>
      <c r="AA144" s="479"/>
      <c r="AB144" s="480"/>
    </row>
    <row r="145" spans="1:28" ht="31.5">
      <c r="A145" s="133"/>
      <c r="B145" s="134" t="s">
        <v>152</v>
      </c>
      <c r="C145" s="135" t="s">
        <v>104</v>
      </c>
      <c r="D145" s="130">
        <v>9113</v>
      </c>
      <c r="E145" s="130">
        <v>9113</v>
      </c>
      <c r="F145" s="126"/>
      <c r="G145" s="127"/>
      <c r="J145">
        <v>101</v>
      </c>
      <c r="K145">
        <v>44000</v>
      </c>
      <c r="L145">
        <v>10.5</v>
      </c>
      <c r="M145">
        <f>K145*L145%</f>
        <v>4620</v>
      </c>
      <c r="N145">
        <v>2.8</v>
      </c>
      <c r="O145">
        <f>K145*N145%</f>
        <v>1231.9999999999998</v>
      </c>
      <c r="P145">
        <v>4.8</v>
      </c>
      <c r="Q145">
        <f>K145*P145%</f>
        <v>2112</v>
      </c>
      <c r="V145" s="133"/>
      <c r="W145" s="134" t="s">
        <v>152</v>
      </c>
      <c r="X145" s="135" t="s">
        <v>104</v>
      </c>
      <c r="Y145" s="130">
        <f>SUM(Z145)</f>
        <v>18000</v>
      </c>
      <c r="Z145" s="579">
        <v>18000</v>
      </c>
      <c r="AA145" s="479"/>
      <c r="AB145" s="480"/>
    </row>
    <row r="146" spans="1:28" ht="15">
      <c r="A146" s="128"/>
      <c r="B146" s="124" t="s">
        <v>105</v>
      </c>
      <c r="C146" s="125" t="s">
        <v>106</v>
      </c>
      <c r="D146" s="130">
        <f aca="true" t="shared" si="8" ref="D146:D152">E146</f>
        <v>15917</v>
      </c>
      <c r="E146" s="129">
        <f>E147+E148+E149+E150+E151+E152</f>
        <v>15917</v>
      </c>
      <c r="F146" s="126"/>
      <c r="G146" s="127"/>
      <c r="J146">
        <v>201</v>
      </c>
      <c r="L146">
        <v>10.5</v>
      </c>
      <c r="M146">
        <f>K146*L146%</f>
        <v>0</v>
      </c>
      <c r="N146">
        <v>2.8</v>
      </c>
      <c r="O146">
        <f>K146*N146%</f>
        <v>0</v>
      </c>
      <c r="P146">
        <v>4.8</v>
      </c>
      <c r="Q146">
        <f>K146*P146%</f>
        <v>0</v>
      </c>
      <c r="V146" s="128"/>
      <c r="W146" s="124" t="s">
        <v>105</v>
      </c>
      <c r="X146" s="125" t="s">
        <v>106</v>
      </c>
      <c r="Y146" s="130">
        <f aca="true" t="shared" si="9" ref="Y146:Y152">Z146</f>
        <v>41417</v>
      </c>
      <c r="Z146" s="580">
        <f>SUM(Z147:Z152)</f>
        <v>41417</v>
      </c>
      <c r="AA146" s="479"/>
      <c r="AB146" s="480"/>
    </row>
    <row r="147" spans="1:28" ht="15">
      <c r="A147" s="128"/>
      <c r="B147" s="108" t="s">
        <v>109</v>
      </c>
      <c r="C147" s="107" t="s">
        <v>110</v>
      </c>
      <c r="D147" s="130">
        <v>5000</v>
      </c>
      <c r="E147" s="130">
        <v>5000</v>
      </c>
      <c r="F147" s="126"/>
      <c r="G147" s="127"/>
      <c r="J147">
        <v>208</v>
      </c>
      <c r="K147">
        <v>200</v>
      </c>
      <c r="P147">
        <v>4.8</v>
      </c>
      <c r="Q147">
        <f>K147*P147%</f>
        <v>9.6</v>
      </c>
      <c r="V147" s="128"/>
      <c r="W147" s="108" t="s">
        <v>109</v>
      </c>
      <c r="X147" s="107" t="s">
        <v>110</v>
      </c>
      <c r="Y147" s="130">
        <f t="shared" si="9"/>
        <v>3500</v>
      </c>
      <c r="Z147" s="579">
        <v>3500</v>
      </c>
      <c r="AA147" s="479"/>
      <c r="AB147" s="480"/>
    </row>
    <row r="148" spans="1:28" ht="15">
      <c r="A148" s="128"/>
      <c r="B148" s="132" t="s">
        <v>111</v>
      </c>
      <c r="C148" s="131" t="s">
        <v>112</v>
      </c>
      <c r="D148" s="130">
        <f t="shared" si="8"/>
        <v>500</v>
      </c>
      <c r="E148" s="130">
        <v>500</v>
      </c>
      <c r="F148" s="129"/>
      <c r="G148" s="130"/>
      <c r="K148">
        <f>SUM(K145:K147)</f>
        <v>44200</v>
      </c>
      <c r="M148">
        <f>SUM(M145:M147)</f>
        <v>4620</v>
      </c>
      <c r="O148">
        <f>SUM(O145:O147)</f>
        <v>1231.9999999999998</v>
      </c>
      <c r="Q148">
        <f>SUM(Q145:Q147)</f>
        <v>2121.6</v>
      </c>
      <c r="V148" s="128"/>
      <c r="W148" s="132" t="s">
        <v>111</v>
      </c>
      <c r="X148" s="131" t="s">
        <v>112</v>
      </c>
      <c r="Y148" s="130">
        <f t="shared" si="9"/>
        <v>5650</v>
      </c>
      <c r="Z148" s="579">
        <v>5650</v>
      </c>
      <c r="AA148" s="481"/>
      <c r="AB148" s="482"/>
    </row>
    <row r="149" spans="1:28" ht="15">
      <c r="A149" s="128"/>
      <c r="B149" s="132" t="s">
        <v>113</v>
      </c>
      <c r="C149" s="131" t="s">
        <v>114</v>
      </c>
      <c r="D149" s="130">
        <f t="shared" si="8"/>
        <v>7817</v>
      </c>
      <c r="E149" s="130">
        <v>7817</v>
      </c>
      <c r="F149" s="129"/>
      <c r="G149" s="130"/>
      <c r="M149">
        <f>M148+O148+Q148</f>
        <v>7973.6</v>
      </c>
      <c r="V149" s="128"/>
      <c r="W149" s="132" t="s">
        <v>113</v>
      </c>
      <c r="X149" s="131" t="s">
        <v>114</v>
      </c>
      <c r="Y149" s="130">
        <f t="shared" si="9"/>
        <v>6441</v>
      </c>
      <c r="Z149" s="579">
        <v>6441</v>
      </c>
      <c r="AA149" s="481"/>
      <c r="AB149" s="482"/>
    </row>
    <row r="150" spans="1:28" ht="15">
      <c r="A150" s="128"/>
      <c r="B150" s="132" t="s">
        <v>115</v>
      </c>
      <c r="C150" s="131" t="s">
        <v>116</v>
      </c>
      <c r="D150" s="130">
        <v>1000</v>
      </c>
      <c r="E150" s="130">
        <v>1000</v>
      </c>
      <c r="F150" s="129"/>
      <c r="G150" s="130"/>
      <c r="V150" s="128"/>
      <c r="W150" s="132" t="s">
        <v>115</v>
      </c>
      <c r="X150" s="131" t="s">
        <v>116</v>
      </c>
      <c r="Y150" s="130">
        <f t="shared" si="9"/>
        <v>23645</v>
      </c>
      <c r="Z150" s="579">
        <v>23645</v>
      </c>
      <c r="AA150" s="481"/>
      <c r="AB150" s="482"/>
    </row>
    <row r="151" spans="1:28" ht="15">
      <c r="A151" s="128"/>
      <c r="B151" s="132" t="s">
        <v>119</v>
      </c>
      <c r="C151" s="131" t="s">
        <v>120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119</v>
      </c>
      <c r="X151" s="131" t="s">
        <v>120</v>
      </c>
      <c r="Y151" s="130">
        <f t="shared" si="9"/>
        <v>0</v>
      </c>
      <c r="Z151" s="482"/>
      <c r="AA151" s="481"/>
      <c r="AB151" s="482"/>
    </row>
    <row r="152" spans="1:28" ht="22.5">
      <c r="A152" s="128"/>
      <c r="B152" s="132" t="s">
        <v>121</v>
      </c>
      <c r="C152" s="131" t="s">
        <v>122</v>
      </c>
      <c r="D152" s="130">
        <f t="shared" si="8"/>
        <v>800</v>
      </c>
      <c r="E152" s="130">
        <v>800</v>
      </c>
      <c r="F152" s="129"/>
      <c r="G152" s="130"/>
      <c r="V152" s="128"/>
      <c r="W152" s="132" t="s">
        <v>321</v>
      </c>
      <c r="X152" s="131" t="s">
        <v>135</v>
      </c>
      <c r="Y152" s="130">
        <f t="shared" si="9"/>
        <v>2181</v>
      </c>
      <c r="Z152" s="579">
        <v>2181</v>
      </c>
      <c r="AA152" s="481"/>
      <c r="AB152" s="482"/>
    </row>
    <row r="153" spans="1:28" ht="15">
      <c r="A153" s="128"/>
      <c r="B153" s="124" t="s">
        <v>124</v>
      </c>
      <c r="C153" s="125" t="s">
        <v>125</v>
      </c>
      <c r="D153" s="126">
        <f>SUM(D144:D146)</f>
        <v>69030</v>
      </c>
      <c r="E153" s="126">
        <f>SUM(E144:E146)</f>
        <v>69030</v>
      </c>
      <c r="F153" s="126"/>
      <c r="G153" s="127"/>
      <c r="V153" s="128"/>
      <c r="W153" s="124" t="s">
        <v>124</v>
      </c>
      <c r="X153" s="125" t="s">
        <v>125</v>
      </c>
      <c r="Y153" s="126">
        <f>SUM(Y144:Y146)</f>
        <v>149417</v>
      </c>
      <c r="Z153" s="581">
        <f>SUM(Z144:Z146)</f>
        <v>149417</v>
      </c>
      <c r="AA153" s="479"/>
      <c r="AB153" s="480"/>
    </row>
    <row r="154" spans="1:28" ht="21">
      <c r="A154" s="136">
        <v>2</v>
      </c>
      <c r="B154" s="137" t="s">
        <v>153</v>
      </c>
      <c r="C154" s="138"/>
      <c r="D154" s="139"/>
      <c r="E154" s="139"/>
      <c r="F154" s="139"/>
      <c r="G154" s="140"/>
      <c r="V154" s="136">
        <v>2</v>
      </c>
      <c r="W154" s="137" t="s">
        <v>153</v>
      </c>
      <c r="X154" s="138"/>
      <c r="Y154" s="139"/>
      <c r="Z154" s="483"/>
      <c r="AA154" s="483"/>
      <c r="AB154" s="484"/>
    </row>
    <row r="155" spans="1:28" ht="21">
      <c r="A155" s="142" t="s">
        <v>154</v>
      </c>
      <c r="B155" s="137" t="s">
        <v>155</v>
      </c>
      <c r="C155" s="143"/>
      <c r="D155" s="139"/>
      <c r="E155" s="139"/>
      <c r="F155" s="139"/>
      <c r="G155" s="140"/>
      <c r="V155" s="142" t="s">
        <v>154</v>
      </c>
      <c r="W155" s="137" t="s">
        <v>155</v>
      </c>
      <c r="X155" s="143"/>
      <c r="Y155" s="139"/>
      <c r="Z155" s="483"/>
      <c r="AA155" s="483"/>
      <c r="AB155" s="484"/>
    </row>
    <row r="156" spans="1:28" ht="15">
      <c r="A156" s="141"/>
      <c r="B156" s="144"/>
      <c r="C156" s="143"/>
      <c r="D156" s="139"/>
      <c r="E156" s="139"/>
      <c r="F156" s="139"/>
      <c r="G156" s="140"/>
      <c r="V156" s="141"/>
      <c r="W156" s="144"/>
      <c r="X156" s="143"/>
      <c r="Y156" s="139"/>
      <c r="Z156" s="483"/>
      <c r="AA156" s="483"/>
      <c r="AB156" s="484"/>
    </row>
    <row r="157" spans="1:28" ht="21">
      <c r="A157" s="141"/>
      <c r="B157" s="137" t="s">
        <v>101</v>
      </c>
      <c r="C157" s="138" t="s">
        <v>102</v>
      </c>
      <c r="D157" s="139">
        <f aca="true" t="shared" si="10" ref="D157:D162">E157+F157+G157</f>
        <v>3300</v>
      </c>
      <c r="E157" s="139">
        <v>3300</v>
      </c>
      <c r="F157" s="145"/>
      <c r="G157" s="146"/>
      <c r="V157" s="141"/>
      <c r="W157" s="137" t="s">
        <v>101</v>
      </c>
      <c r="X157" s="138" t="s">
        <v>102</v>
      </c>
      <c r="Y157" s="139">
        <f aca="true" t="shared" si="11" ref="Y157:Y164">Z157+AA157+AB157</f>
        <v>10300</v>
      </c>
      <c r="Z157" s="576">
        <v>10300</v>
      </c>
      <c r="AA157" s="485"/>
      <c r="AB157" s="486"/>
    </row>
    <row r="158" spans="1:28" ht="21">
      <c r="A158" s="141"/>
      <c r="B158" s="137" t="s">
        <v>103</v>
      </c>
      <c r="C158" s="138" t="s">
        <v>104</v>
      </c>
      <c r="D158" s="139">
        <f t="shared" si="10"/>
        <v>650</v>
      </c>
      <c r="E158" s="139">
        <v>650</v>
      </c>
      <c r="F158" s="145"/>
      <c r="G158" s="146"/>
      <c r="J158" t="s">
        <v>276</v>
      </c>
      <c r="V158" s="141"/>
      <c r="W158" s="137" t="s">
        <v>103</v>
      </c>
      <c r="X158" s="138" t="s">
        <v>104</v>
      </c>
      <c r="Y158" s="139">
        <f t="shared" si="11"/>
        <v>2060</v>
      </c>
      <c r="Z158" s="576">
        <v>2060</v>
      </c>
      <c r="AA158" s="485"/>
      <c r="AB158" s="486"/>
    </row>
    <row r="159" spans="1:28" ht="15">
      <c r="A159" s="141"/>
      <c r="B159" s="137" t="s">
        <v>105</v>
      </c>
      <c r="C159" s="138" t="s">
        <v>106</v>
      </c>
      <c r="D159" s="139">
        <f t="shared" si="10"/>
        <v>3090</v>
      </c>
      <c r="E159" s="139">
        <f>E160+E161+E162</f>
        <v>3090</v>
      </c>
      <c r="F159" s="145"/>
      <c r="G159" s="146"/>
      <c r="J159">
        <v>101</v>
      </c>
      <c r="K159">
        <v>4055</v>
      </c>
      <c r="L159">
        <v>10.5</v>
      </c>
      <c r="M159">
        <f>K159*L159%</f>
        <v>425.775</v>
      </c>
      <c r="N159">
        <v>2.8</v>
      </c>
      <c r="O159">
        <f>K159*N159%</f>
        <v>113.53999999999999</v>
      </c>
      <c r="P159">
        <v>4.8</v>
      </c>
      <c r="Q159">
        <f>K159*P159%</f>
        <v>194.64000000000001</v>
      </c>
      <c r="V159" s="141"/>
      <c r="W159" s="137" t="s">
        <v>105</v>
      </c>
      <c r="X159" s="138" t="s">
        <v>106</v>
      </c>
      <c r="Y159" s="139">
        <f t="shared" si="11"/>
        <v>0</v>
      </c>
      <c r="Z159" s="576">
        <v>0</v>
      </c>
      <c r="AA159" s="485"/>
      <c r="AB159" s="486"/>
    </row>
    <row r="160" spans="1:28" ht="15">
      <c r="A160" s="141"/>
      <c r="B160" s="144" t="s">
        <v>111</v>
      </c>
      <c r="C160" s="143" t="s">
        <v>112</v>
      </c>
      <c r="D160" s="139">
        <f t="shared" si="10"/>
        <v>1000</v>
      </c>
      <c r="E160" s="140">
        <v>1000</v>
      </c>
      <c r="F160" s="139"/>
      <c r="G160" s="140"/>
      <c r="J160">
        <v>201</v>
      </c>
      <c r="L160">
        <v>10.5</v>
      </c>
      <c r="M160">
        <f>K160*L160%</f>
        <v>0</v>
      </c>
      <c r="N160">
        <v>2.8</v>
      </c>
      <c r="O160">
        <f>K160*N160%</f>
        <v>0</v>
      </c>
      <c r="P160">
        <v>4.8</v>
      </c>
      <c r="Q160">
        <f>K160*P160%</f>
        <v>0</v>
      </c>
      <c r="V160" s="141"/>
      <c r="W160" s="144" t="s">
        <v>111</v>
      </c>
      <c r="X160" s="143" t="s">
        <v>112</v>
      </c>
      <c r="Y160" s="139">
        <f>Z160+AA160+AB160</f>
        <v>5000</v>
      </c>
      <c r="Z160" s="577">
        <v>5000</v>
      </c>
      <c r="AA160" s="483"/>
      <c r="AB160" s="484"/>
    </row>
    <row r="161" spans="1:28" ht="15">
      <c r="A161" s="141"/>
      <c r="B161" s="144" t="s">
        <v>113</v>
      </c>
      <c r="C161" s="143" t="s">
        <v>114</v>
      </c>
      <c r="D161" s="139">
        <f t="shared" si="10"/>
        <v>1090</v>
      </c>
      <c r="E161" s="140">
        <v>1090</v>
      </c>
      <c r="F161" s="139"/>
      <c r="G161" s="140">
        <v>0</v>
      </c>
      <c r="J161">
        <v>208</v>
      </c>
      <c r="P161">
        <v>4.8</v>
      </c>
      <c r="Q161">
        <f>K161*P161%</f>
        <v>0</v>
      </c>
      <c r="V161" s="141"/>
      <c r="W161" s="144" t="s">
        <v>113</v>
      </c>
      <c r="X161" s="143" t="s">
        <v>114</v>
      </c>
      <c r="Y161" s="139">
        <f t="shared" si="11"/>
        <v>0</v>
      </c>
      <c r="Z161" s="577"/>
      <c r="AA161" s="483"/>
      <c r="AB161" s="577">
        <v>0</v>
      </c>
    </row>
    <row r="162" spans="1:28" ht="15">
      <c r="A162" s="141"/>
      <c r="B162" s="144" t="s">
        <v>115</v>
      </c>
      <c r="C162" s="143" t="s">
        <v>116</v>
      </c>
      <c r="D162" s="139">
        <f t="shared" si="10"/>
        <v>1000</v>
      </c>
      <c r="E162" s="140">
        <v>1000</v>
      </c>
      <c r="F162" s="139"/>
      <c r="G162" s="140"/>
      <c r="K162">
        <f>SUM(K159:K161)</f>
        <v>4055</v>
      </c>
      <c r="M162">
        <f>SUM(M159:M161)</f>
        <v>425.775</v>
      </c>
      <c r="O162">
        <f>SUM(O159:O161)</f>
        <v>113.53999999999999</v>
      </c>
      <c r="Q162">
        <f>SUM(Q159:Q161)</f>
        <v>194.64000000000001</v>
      </c>
      <c r="V162" s="141"/>
      <c r="W162" s="144" t="s">
        <v>115</v>
      </c>
      <c r="X162" s="143" t="s">
        <v>116</v>
      </c>
      <c r="Y162" s="139">
        <f t="shared" si="11"/>
        <v>12831</v>
      </c>
      <c r="Z162" s="577">
        <v>12831</v>
      </c>
      <c r="AA162" s="483"/>
      <c r="AB162" s="577"/>
    </row>
    <row r="163" spans="1:28" ht="15">
      <c r="A163" s="141"/>
      <c r="B163" s="144" t="s">
        <v>119</v>
      </c>
      <c r="C163" s="143" t="s">
        <v>120</v>
      </c>
      <c r="D163" s="145"/>
      <c r="E163" s="140"/>
      <c r="F163" s="139"/>
      <c r="G163" s="140"/>
      <c r="M163">
        <f>M162+O162+Q162</f>
        <v>733.9549999999999</v>
      </c>
      <c r="V163" s="141"/>
      <c r="W163" s="144" t="s">
        <v>119</v>
      </c>
      <c r="X163" s="143" t="s">
        <v>120</v>
      </c>
      <c r="Y163" s="139">
        <f t="shared" si="11"/>
        <v>0</v>
      </c>
      <c r="Z163" s="577"/>
      <c r="AA163" s="483"/>
      <c r="AB163" s="577"/>
    </row>
    <row r="164" spans="1:28" ht="22.5">
      <c r="A164" s="141"/>
      <c r="B164" s="144" t="s">
        <v>121</v>
      </c>
      <c r="C164" s="143" t="s">
        <v>122</v>
      </c>
      <c r="D164" s="145"/>
      <c r="E164" s="140"/>
      <c r="F164" s="139"/>
      <c r="G164" s="140"/>
      <c r="V164" s="141"/>
      <c r="W164" s="144" t="s">
        <v>121</v>
      </c>
      <c r="X164" s="143" t="s">
        <v>122</v>
      </c>
      <c r="Y164" s="139">
        <f t="shared" si="11"/>
        <v>0</v>
      </c>
      <c r="Z164" s="577"/>
      <c r="AA164" s="483"/>
      <c r="AB164" s="577"/>
    </row>
    <row r="165" spans="1:28" ht="15">
      <c r="A165" s="141"/>
      <c r="B165" s="137" t="s">
        <v>124</v>
      </c>
      <c r="C165" s="138" t="s">
        <v>125</v>
      </c>
      <c r="D165" s="145">
        <f>SUM(D157:D159)</f>
        <v>7040</v>
      </c>
      <c r="E165" s="145">
        <f>SUM(E157:E159)</f>
        <v>7040</v>
      </c>
      <c r="F165" s="145"/>
      <c r="G165" s="146">
        <f>SUM(G157:G164)</f>
        <v>0</v>
      </c>
      <c r="V165" s="141"/>
      <c r="W165" s="137" t="s">
        <v>124</v>
      </c>
      <c r="X165" s="138" t="s">
        <v>125</v>
      </c>
      <c r="Y165" s="145">
        <f>SUM(Y157:Y164)</f>
        <v>30191</v>
      </c>
      <c r="Z165" s="578">
        <f>SUM(Z157:Z164)</f>
        <v>30191</v>
      </c>
      <c r="AA165" s="485"/>
      <c r="AB165" s="631">
        <f>SUM(AB157:AB164)</f>
        <v>0</v>
      </c>
    </row>
    <row r="166" spans="1:28" ht="15">
      <c r="A166" s="147"/>
      <c r="B166" s="148"/>
      <c r="C166" s="149"/>
      <c r="D166" s="150"/>
      <c r="E166" s="150"/>
      <c r="F166" s="150"/>
      <c r="G166" s="10"/>
      <c r="V166" s="147"/>
      <c r="W166" s="148"/>
      <c r="X166" s="149"/>
      <c r="Y166" s="150"/>
      <c r="Z166" s="487"/>
      <c r="AA166" s="487"/>
      <c r="AB166" s="473"/>
    </row>
    <row r="167" spans="1:28" ht="45">
      <c r="A167" s="420" t="s">
        <v>246</v>
      </c>
      <c r="B167" s="419" t="s">
        <v>245</v>
      </c>
      <c r="C167" s="149"/>
      <c r="D167" s="150"/>
      <c r="E167" s="150"/>
      <c r="F167" s="150"/>
      <c r="G167" s="10"/>
      <c r="V167" s="420" t="s">
        <v>246</v>
      </c>
      <c r="W167" s="419" t="s">
        <v>245</v>
      </c>
      <c r="X167" s="149"/>
      <c r="Y167" s="150"/>
      <c r="Z167" s="487"/>
      <c r="AA167" s="487"/>
      <c r="AB167" s="473"/>
    </row>
    <row r="168" spans="1:28" ht="15">
      <c r="A168" s="420"/>
      <c r="B168" s="419"/>
      <c r="C168" s="149"/>
      <c r="D168" s="150"/>
      <c r="E168" s="150"/>
      <c r="F168" s="150"/>
      <c r="G168" s="10"/>
      <c r="V168" s="420"/>
      <c r="W168" s="419"/>
      <c r="X168" s="149"/>
      <c r="Y168" s="150"/>
      <c r="Z168" s="487"/>
      <c r="AA168" s="487"/>
      <c r="AB168" s="473"/>
    </row>
    <row r="169" spans="1:28" ht="21">
      <c r="A169" s="147"/>
      <c r="B169" s="137" t="s">
        <v>101</v>
      </c>
      <c r="C169" s="153" t="s">
        <v>102</v>
      </c>
      <c r="D169" s="154">
        <f>E169+F169</f>
        <v>1700</v>
      </c>
      <c r="E169" s="150"/>
      <c r="F169" s="150">
        <v>1700</v>
      </c>
      <c r="G169" s="10"/>
      <c r="V169" s="147"/>
      <c r="W169" s="137" t="s">
        <v>101</v>
      </c>
      <c r="X169" s="153" t="s">
        <v>102</v>
      </c>
      <c r="Y169" s="154">
        <f>Z169+AA169</f>
        <v>0</v>
      </c>
      <c r="Z169" s="487"/>
      <c r="AA169" s="589"/>
      <c r="AB169" s="473"/>
    </row>
    <row r="170" spans="1:28" ht="21">
      <c r="A170" s="147"/>
      <c r="B170" s="137" t="s">
        <v>103</v>
      </c>
      <c r="C170" s="153" t="s">
        <v>104</v>
      </c>
      <c r="D170" s="154">
        <f>E170+F170</f>
        <v>330</v>
      </c>
      <c r="E170" s="150"/>
      <c r="F170" s="150">
        <v>330</v>
      </c>
      <c r="G170" s="10"/>
      <c r="V170" s="147"/>
      <c r="W170" s="137" t="s">
        <v>103</v>
      </c>
      <c r="X170" s="153" t="s">
        <v>104</v>
      </c>
      <c r="Y170" s="154">
        <f>Z170+AA170</f>
        <v>0</v>
      </c>
      <c r="Z170" s="487"/>
      <c r="AA170" s="589"/>
      <c r="AB170" s="473"/>
    </row>
    <row r="171" spans="1:28" ht="15">
      <c r="A171" s="147"/>
      <c r="B171" s="152" t="s">
        <v>105</v>
      </c>
      <c r="C171" s="153" t="s">
        <v>106</v>
      </c>
      <c r="D171" s="154"/>
      <c r="E171" s="154"/>
      <c r="F171" s="154"/>
      <c r="G171" s="10"/>
      <c r="V171" s="147"/>
      <c r="W171" s="152" t="s">
        <v>105</v>
      </c>
      <c r="X171" s="153" t="s">
        <v>106</v>
      </c>
      <c r="Y171" s="154"/>
      <c r="Z171" s="488"/>
      <c r="AA171" s="590"/>
      <c r="AB171" s="473"/>
    </row>
    <row r="172" spans="1:28" ht="15">
      <c r="A172" s="147"/>
      <c r="B172" s="148" t="s">
        <v>111</v>
      </c>
      <c r="C172" s="149" t="s">
        <v>112</v>
      </c>
      <c r="D172" s="155">
        <f>E172+F172</f>
        <v>470</v>
      </c>
      <c r="E172" s="155"/>
      <c r="F172" s="150">
        <v>470</v>
      </c>
      <c r="G172" s="10"/>
      <c r="V172" s="147"/>
      <c r="W172" s="148" t="s">
        <v>111</v>
      </c>
      <c r="X172" s="149" t="s">
        <v>112</v>
      </c>
      <c r="Y172" s="155">
        <f>Z172+AA172</f>
        <v>0</v>
      </c>
      <c r="Z172" s="489"/>
      <c r="AA172" s="589"/>
      <c r="AB172" s="473"/>
    </row>
    <row r="173" spans="1:28" ht="15">
      <c r="A173" s="147"/>
      <c r="B173" s="148" t="s">
        <v>115</v>
      </c>
      <c r="C173" s="149" t="s">
        <v>116</v>
      </c>
      <c r="D173" s="155">
        <f>E173+F173</f>
        <v>500</v>
      </c>
      <c r="E173" s="155"/>
      <c r="F173" s="150">
        <v>500</v>
      </c>
      <c r="G173" s="10"/>
      <c r="V173" s="147"/>
      <c r="W173" s="148" t="s">
        <v>115</v>
      </c>
      <c r="X173" s="149" t="s">
        <v>116</v>
      </c>
      <c r="Y173" s="155">
        <f>Z173+AA173</f>
        <v>0</v>
      </c>
      <c r="Z173" s="489"/>
      <c r="AA173" s="589"/>
      <c r="AB173" s="473"/>
    </row>
    <row r="174" spans="1:28" ht="15">
      <c r="A174" s="147"/>
      <c r="B174" s="148" t="s">
        <v>304</v>
      </c>
      <c r="C174" s="149" t="s">
        <v>114</v>
      </c>
      <c r="D174" s="155">
        <f>E174+F174</f>
        <v>8000</v>
      </c>
      <c r="E174" s="155"/>
      <c r="F174" s="150">
        <v>8000</v>
      </c>
      <c r="G174" s="10"/>
      <c r="V174" s="147"/>
      <c r="W174" s="148" t="s">
        <v>301</v>
      </c>
      <c r="X174" s="149" t="s">
        <v>114</v>
      </c>
      <c r="Y174" s="155">
        <f>Z174+AA174</f>
        <v>0</v>
      </c>
      <c r="Z174" s="489"/>
      <c r="AA174" s="589"/>
      <c r="AB174" s="473"/>
    </row>
    <row r="175" spans="1:28" ht="15">
      <c r="A175" s="147"/>
      <c r="B175" s="148"/>
      <c r="C175" s="149"/>
      <c r="D175" s="150"/>
      <c r="E175" s="155"/>
      <c r="F175" s="150"/>
      <c r="G175" s="10"/>
      <c r="V175" s="147"/>
      <c r="W175" s="148" t="s">
        <v>314</v>
      </c>
      <c r="X175" s="149" t="s">
        <v>144</v>
      </c>
      <c r="Y175" s="150">
        <f>Z175+AA175</f>
        <v>0</v>
      </c>
      <c r="Z175" s="489"/>
      <c r="AA175" s="589"/>
      <c r="AB175" s="473"/>
    </row>
    <row r="176" spans="1:28" ht="15">
      <c r="A176" s="147"/>
      <c r="B176" s="152" t="s">
        <v>124</v>
      </c>
      <c r="C176" s="153" t="s">
        <v>125</v>
      </c>
      <c r="D176" s="154">
        <f>D169+D170+D172+D173+D174</f>
        <v>11000</v>
      </c>
      <c r="E176" s="156">
        <f>SUM(E171:E174)</f>
        <v>0</v>
      </c>
      <c r="F176" s="154">
        <f>F169+F170+F172+F173+F174</f>
        <v>11000</v>
      </c>
      <c r="G176" s="10"/>
      <c r="V176" s="147"/>
      <c r="W176" s="152" t="s">
        <v>124</v>
      </c>
      <c r="X176" s="153" t="s">
        <v>125</v>
      </c>
      <c r="Y176" s="154">
        <f>Y169+Y170+Y172+Y173+Y174+Y175</f>
        <v>0</v>
      </c>
      <c r="Z176" s="489"/>
      <c r="AA176" s="590"/>
      <c r="AB176" s="473"/>
    </row>
    <row r="177" spans="1:28" ht="15">
      <c r="A177" s="147"/>
      <c r="B177" s="152"/>
      <c r="C177" s="153"/>
      <c r="D177" s="154"/>
      <c r="E177" s="156"/>
      <c r="F177" s="154"/>
      <c r="G177" s="10"/>
      <c r="V177" s="147"/>
      <c r="W177" s="152"/>
      <c r="X177" s="153"/>
      <c r="Y177" s="154"/>
      <c r="Z177" s="490"/>
      <c r="AA177" s="488"/>
      <c r="AB177" s="473"/>
    </row>
    <row r="178" spans="1:28" ht="15">
      <c r="A178" s="157">
        <v>3</v>
      </c>
      <c r="B178" s="152" t="s">
        <v>220</v>
      </c>
      <c r="C178" s="153"/>
      <c r="D178" s="154">
        <f>D197+D222+D233+D244</f>
        <v>1796805</v>
      </c>
      <c r="E178" s="156">
        <f>E197+E222+E233+E244</f>
        <v>1644710</v>
      </c>
      <c r="F178" s="156">
        <f>F197+F222+F233+F244</f>
        <v>152095</v>
      </c>
      <c r="G178" s="10">
        <f>G222</f>
        <v>0</v>
      </c>
      <c r="H178" s="3"/>
      <c r="V178" s="157">
        <v>3</v>
      </c>
      <c r="W178" s="152" t="s">
        <v>220</v>
      </c>
      <c r="X178" s="153"/>
      <c r="Y178" s="154">
        <f>Y197+Y222+Y233+Y244</f>
        <v>4350852</v>
      </c>
      <c r="Z178" s="621">
        <f>Z197+Z222+Z233+Z244</f>
        <v>4257352</v>
      </c>
      <c r="AA178" s="621">
        <f>AA197+AA222+AA233+AA244</f>
        <v>93500</v>
      </c>
      <c r="AB178" s="473"/>
    </row>
    <row r="179" spans="1:28" ht="15">
      <c r="A179" s="157"/>
      <c r="B179" s="152"/>
      <c r="C179" s="149"/>
      <c r="D179" s="150"/>
      <c r="E179" s="155"/>
      <c r="F179" s="150"/>
      <c r="G179" s="10"/>
      <c r="V179" s="157"/>
      <c r="W179" s="152"/>
      <c r="X179" s="149"/>
      <c r="Y179" s="150"/>
      <c r="Z179" s="489"/>
      <c r="AA179" s="487"/>
      <c r="AB179" s="473"/>
    </row>
    <row r="180" spans="1:28" ht="31.5">
      <c r="A180" s="158" t="s">
        <v>158</v>
      </c>
      <c r="B180" s="159" t="s">
        <v>159</v>
      </c>
      <c r="C180" s="160"/>
      <c r="D180" s="161"/>
      <c r="E180" s="161"/>
      <c r="F180" s="162"/>
      <c r="G180" s="10"/>
      <c r="V180" s="158" t="s">
        <v>158</v>
      </c>
      <c r="W180" s="159" t="s">
        <v>159</v>
      </c>
      <c r="X180" s="160"/>
      <c r="Y180" s="161"/>
      <c r="Z180" s="491"/>
      <c r="AA180" s="492"/>
      <c r="AB180" s="473"/>
    </row>
    <row r="181" spans="1:30" ht="15">
      <c r="A181" s="163"/>
      <c r="B181" s="164"/>
      <c r="C181" s="160"/>
      <c r="D181" s="161"/>
      <c r="E181" s="161"/>
      <c r="F181" s="162"/>
      <c r="G181" s="10"/>
      <c r="V181" s="163"/>
      <c r="W181" s="164"/>
      <c r="X181" s="160"/>
      <c r="Y181" s="161"/>
      <c r="Z181" s="491"/>
      <c r="AA181" s="492"/>
      <c r="AB181" s="473"/>
      <c r="AD181" t="s">
        <v>333</v>
      </c>
    </row>
    <row r="182" spans="1:28" ht="21">
      <c r="A182" s="165"/>
      <c r="B182" s="164" t="s">
        <v>100</v>
      </c>
      <c r="C182" s="166" t="s">
        <v>11</v>
      </c>
      <c r="D182" s="161">
        <v>300331</v>
      </c>
      <c r="E182" s="161">
        <v>300331</v>
      </c>
      <c r="F182" s="162"/>
      <c r="G182" s="10"/>
      <c r="V182" s="165"/>
      <c r="W182" s="164" t="s">
        <v>100</v>
      </c>
      <c r="X182" s="166" t="s">
        <v>11</v>
      </c>
      <c r="Y182" s="161">
        <f>Z182</f>
        <v>777732</v>
      </c>
      <c r="Z182" s="462">
        <v>777732</v>
      </c>
      <c r="AA182" s="617">
        <v>0</v>
      </c>
      <c r="AB182" s="569"/>
    </row>
    <row r="183" spans="1:28" ht="21">
      <c r="A183" s="165"/>
      <c r="B183" s="164" t="s">
        <v>101</v>
      </c>
      <c r="C183" s="166" t="s">
        <v>102</v>
      </c>
      <c r="D183" s="161">
        <f aca="true" t="shared" si="12" ref="D183:D194">E183+F183</f>
        <v>18345</v>
      </c>
      <c r="E183" s="161">
        <v>18345</v>
      </c>
      <c r="F183" s="162"/>
      <c r="G183" s="10"/>
      <c r="V183" s="165"/>
      <c r="W183" s="164" t="s">
        <v>101</v>
      </c>
      <c r="X183" s="166" t="s">
        <v>102</v>
      </c>
      <c r="Y183" s="161">
        <f>Z183</f>
        <v>53216</v>
      </c>
      <c r="Z183" s="462">
        <v>53216</v>
      </c>
      <c r="AA183" s="617">
        <v>0</v>
      </c>
      <c r="AB183" s="569"/>
    </row>
    <row r="184" spans="1:28" ht="21">
      <c r="A184" s="165"/>
      <c r="B184" s="169" t="s">
        <v>103</v>
      </c>
      <c r="C184" s="166" t="s">
        <v>104</v>
      </c>
      <c r="D184" s="161">
        <v>60515</v>
      </c>
      <c r="E184" s="161">
        <v>60515</v>
      </c>
      <c r="F184" s="162"/>
      <c r="G184" s="10"/>
      <c r="V184" s="165"/>
      <c r="W184" s="169" t="s">
        <v>103</v>
      </c>
      <c r="X184" s="166" t="s">
        <v>104</v>
      </c>
      <c r="Y184" s="161">
        <f>Z184</f>
        <v>177572</v>
      </c>
      <c r="Z184" s="462">
        <v>177572</v>
      </c>
      <c r="AA184" s="617">
        <v>0</v>
      </c>
      <c r="AB184" s="569"/>
    </row>
    <row r="185" spans="1:28" ht="15">
      <c r="A185" s="165"/>
      <c r="B185" s="164" t="s">
        <v>105</v>
      </c>
      <c r="C185" s="166" t="s">
        <v>106</v>
      </c>
      <c r="D185" s="161">
        <f t="shared" si="12"/>
        <v>0</v>
      </c>
      <c r="E185" s="161"/>
      <c r="F185" s="162"/>
      <c r="G185" s="10"/>
      <c r="V185" s="165"/>
      <c r="W185" s="164" t="s">
        <v>105</v>
      </c>
      <c r="X185" s="166" t="s">
        <v>106</v>
      </c>
      <c r="Y185" s="462"/>
      <c r="Z185" s="462"/>
      <c r="AA185" s="462">
        <v>0</v>
      </c>
      <c r="AB185" s="462">
        <f>SUM(AB186:AB194)</f>
        <v>0</v>
      </c>
    </row>
    <row r="186" spans="1:28" ht="15">
      <c r="A186" s="165"/>
      <c r="B186" s="170" t="s">
        <v>107</v>
      </c>
      <c r="C186" s="160" t="s">
        <v>108</v>
      </c>
      <c r="D186" s="161">
        <f t="shared" si="12"/>
        <v>65286</v>
      </c>
      <c r="E186" s="161">
        <v>6336</v>
      </c>
      <c r="F186" s="162">
        <v>58950</v>
      </c>
      <c r="G186" s="10"/>
      <c r="V186" s="165"/>
      <c r="W186" s="170" t="s">
        <v>107</v>
      </c>
      <c r="X186" s="160" t="s">
        <v>108</v>
      </c>
      <c r="Y186" s="161">
        <f>Z186</f>
        <v>233496</v>
      </c>
      <c r="Z186" s="462">
        <v>233496</v>
      </c>
      <c r="AA186" s="617">
        <v>0</v>
      </c>
      <c r="AB186" s="569">
        <v>0</v>
      </c>
    </row>
    <row r="187" spans="1:28" ht="15">
      <c r="A187" s="165"/>
      <c r="B187" s="170" t="s">
        <v>109</v>
      </c>
      <c r="C187" s="160" t="s">
        <v>110</v>
      </c>
      <c r="D187" s="161">
        <f t="shared" si="12"/>
        <v>8030</v>
      </c>
      <c r="E187" s="161">
        <v>1450</v>
      </c>
      <c r="F187" s="162">
        <v>6580</v>
      </c>
      <c r="G187" s="10"/>
      <c r="V187" s="165"/>
      <c r="W187" s="170" t="s">
        <v>109</v>
      </c>
      <c r="X187" s="160" t="s">
        <v>110</v>
      </c>
      <c r="Y187" s="161">
        <f aca="true" t="shared" si="13" ref="Y187:Y194">Z187+AA187</f>
        <v>14200</v>
      </c>
      <c r="Z187" s="462">
        <v>9200</v>
      </c>
      <c r="AA187" s="617">
        <v>5000</v>
      </c>
      <c r="AB187" s="473"/>
    </row>
    <row r="188" spans="1:28" ht="22.5">
      <c r="A188" s="165"/>
      <c r="B188" s="170" t="s">
        <v>130</v>
      </c>
      <c r="C188" s="160" t="s">
        <v>131</v>
      </c>
      <c r="D188" s="161">
        <f t="shared" si="12"/>
        <v>1480</v>
      </c>
      <c r="E188" s="161">
        <v>1480</v>
      </c>
      <c r="F188" s="162">
        <v>0</v>
      </c>
      <c r="G188" s="10"/>
      <c r="V188" s="165"/>
      <c r="W188" s="170" t="s">
        <v>130</v>
      </c>
      <c r="X188" s="160" t="s">
        <v>131</v>
      </c>
      <c r="Y188" s="161">
        <f t="shared" si="13"/>
        <v>10000</v>
      </c>
      <c r="Z188" s="462">
        <v>10000</v>
      </c>
      <c r="AA188" s="617">
        <v>0</v>
      </c>
      <c r="AB188" s="473"/>
    </row>
    <row r="189" spans="1:28" ht="15">
      <c r="A189" s="165"/>
      <c r="B189" s="170" t="s">
        <v>111</v>
      </c>
      <c r="C189" s="160" t="s">
        <v>112</v>
      </c>
      <c r="D189" s="161">
        <f t="shared" si="12"/>
        <v>7050</v>
      </c>
      <c r="E189" s="161">
        <v>1200</v>
      </c>
      <c r="F189" s="162">
        <v>5850</v>
      </c>
      <c r="G189" s="10"/>
      <c r="V189" s="165"/>
      <c r="W189" s="170" t="s">
        <v>111</v>
      </c>
      <c r="X189" s="160" t="s">
        <v>112</v>
      </c>
      <c r="Y189" s="161">
        <f t="shared" si="13"/>
        <v>27000</v>
      </c>
      <c r="Z189" s="462">
        <v>22000</v>
      </c>
      <c r="AA189" s="617">
        <v>5000</v>
      </c>
      <c r="AB189" s="473"/>
    </row>
    <row r="190" spans="1:28" ht="15">
      <c r="A190" s="165"/>
      <c r="B190" s="170" t="s">
        <v>113</v>
      </c>
      <c r="C190" s="160" t="s">
        <v>114</v>
      </c>
      <c r="D190" s="161">
        <f t="shared" si="12"/>
        <v>24381</v>
      </c>
      <c r="E190" s="161">
        <v>4081</v>
      </c>
      <c r="F190" s="162">
        <v>20300</v>
      </c>
      <c r="G190" s="10"/>
      <c r="V190" s="165"/>
      <c r="W190" s="170" t="s">
        <v>113</v>
      </c>
      <c r="X190" s="160" t="s">
        <v>114</v>
      </c>
      <c r="Y190" s="161">
        <f t="shared" si="13"/>
        <v>40000</v>
      </c>
      <c r="Z190" s="462">
        <v>20000</v>
      </c>
      <c r="AA190" s="617">
        <v>20000</v>
      </c>
      <c r="AB190" s="473"/>
    </row>
    <row r="191" spans="1:28" ht="15">
      <c r="A191" s="165"/>
      <c r="B191" s="170" t="s">
        <v>115</v>
      </c>
      <c r="C191" s="160" t="s">
        <v>116</v>
      </c>
      <c r="D191" s="161">
        <f t="shared" si="12"/>
        <v>16080</v>
      </c>
      <c r="E191" s="161">
        <v>11230</v>
      </c>
      <c r="F191" s="162">
        <v>4850</v>
      </c>
      <c r="G191" s="10"/>
      <c r="V191" s="165"/>
      <c r="W191" s="170" t="s">
        <v>115</v>
      </c>
      <c r="X191" s="160" t="s">
        <v>116</v>
      </c>
      <c r="Y191" s="161">
        <f t="shared" si="13"/>
        <v>14000</v>
      </c>
      <c r="Z191" s="462">
        <v>9000</v>
      </c>
      <c r="AA191" s="617">
        <v>5000</v>
      </c>
      <c r="AB191" s="473"/>
    </row>
    <row r="192" spans="1:28" ht="15">
      <c r="A192" s="165"/>
      <c r="B192" s="421" t="s">
        <v>117</v>
      </c>
      <c r="C192" s="422" t="s">
        <v>118</v>
      </c>
      <c r="D192" s="161">
        <f>E192+F192</f>
        <v>1000</v>
      </c>
      <c r="E192" s="161"/>
      <c r="F192" s="162">
        <v>1000</v>
      </c>
      <c r="G192" s="10"/>
      <c r="V192" s="165"/>
      <c r="W192" s="421" t="s">
        <v>117</v>
      </c>
      <c r="X192" s="422" t="s">
        <v>118</v>
      </c>
      <c r="Y192" s="161">
        <f t="shared" si="13"/>
        <v>0</v>
      </c>
      <c r="Z192" s="462">
        <v>0</v>
      </c>
      <c r="AA192" s="617">
        <v>0</v>
      </c>
      <c r="AB192" s="473"/>
    </row>
    <row r="193" spans="1:28" ht="15">
      <c r="A193" s="165"/>
      <c r="B193" s="170" t="s">
        <v>119</v>
      </c>
      <c r="C193" s="160" t="s">
        <v>120</v>
      </c>
      <c r="D193" s="161">
        <f t="shared" si="12"/>
        <v>775</v>
      </c>
      <c r="E193" s="161">
        <v>285</v>
      </c>
      <c r="F193" s="162">
        <v>490</v>
      </c>
      <c r="G193" s="10"/>
      <c r="V193" s="165"/>
      <c r="W193" s="170" t="s">
        <v>119</v>
      </c>
      <c r="X193" s="160" t="s">
        <v>120</v>
      </c>
      <c r="Y193" s="161">
        <f t="shared" si="13"/>
        <v>800</v>
      </c>
      <c r="Z193" s="462">
        <v>800</v>
      </c>
      <c r="AA193" s="617"/>
      <c r="AB193" s="473"/>
    </row>
    <row r="194" spans="1:28" ht="15">
      <c r="A194" s="165"/>
      <c r="B194" s="170" t="s">
        <v>134</v>
      </c>
      <c r="C194" s="160" t="s">
        <v>135</v>
      </c>
      <c r="D194" s="161">
        <f t="shared" si="12"/>
        <v>1500</v>
      </c>
      <c r="E194" s="161">
        <v>0</v>
      </c>
      <c r="F194" s="162">
        <v>1500</v>
      </c>
      <c r="G194" s="10"/>
      <c r="V194" s="165"/>
      <c r="W194" s="170" t="s">
        <v>134</v>
      </c>
      <c r="X194" s="160" t="s">
        <v>135</v>
      </c>
      <c r="Y194" s="161">
        <f t="shared" si="13"/>
        <v>1500</v>
      </c>
      <c r="Z194" s="462">
        <v>0</v>
      </c>
      <c r="AA194" s="617">
        <v>1500</v>
      </c>
      <c r="AB194" s="473"/>
    </row>
    <row r="195" spans="1:28" ht="15">
      <c r="A195" s="165"/>
      <c r="B195" s="423" t="s">
        <v>123</v>
      </c>
      <c r="C195" s="160"/>
      <c r="D195" s="161">
        <f>SUM(D182:D194)</f>
        <v>504773</v>
      </c>
      <c r="E195" s="161">
        <f>SUM(E182:E194)</f>
        <v>405253</v>
      </c>
      <c r="F195" s="162">
        <f>SUM(F182:F194)</f>
        <v>99520</v>
      </c>
      <c r="G195" s="10"/>
      <c r="V195" s="165"/>
      <c r="W195" s="423" t="s">
        <v>123</v>
      </c>
      <c r="X195" s="160"/>
      <c r="Y195" s="161">
        <f>SUM(Y182:Y194)</f>
        <v>1349516</v>
      </c>
      <c r="Z195" s="462">
        <f>SUM(Z182:Z194)</f>
        <v>1313016</v>
      </c>
      <c r="AA195" s="617">
        <f>SUM(AA182:AA194)</f>
        <v>36500</v>
      </c>
      <c r="AB195" s="473"/>
    </row>
    <row r="196" spans="1:28" ht="15">
      <c r="A196" s="165"/>
      <c r="B196" s="171" t="s">
        <v>143</v>
      </c>
      <c r="C196" s="172" t="s">
        <v>144</v>
      </c>
      <c r="D196" s="161">
        <f>E196+F196</f>
        <v>0</v>
      </c>
      <c r="E196" s="161"/>
      <c r="F196" s="162">
        <v>0</v>
      </c>
      <c r="G196" s="10"/>
      <c r="V196" s="165"/>
      <c r="W196" s="171" t="s">
        <v>145</v>
      </c>
      <c r="X196" s="172" t="s">
        <v>146</v>
      </c>
      <c r="Y196" s="161">
        <f>Z196+AA196</f>
        <v>0</v>
      </c>
      <c r="Z196" s="462">
        <v>0</v>
      </c>
      <c r="AA196" s="617"/>
      <c r="AB196" s="473"/>
    </row>
    <row r="197" spans="1:28" ht="15">
      <c r="A197" s="165"/>
      <c r="B197" s="164" t="s">
        <v>124</v>
      </c>
      <c r="C197" s="166" t="s">
        <v>125</v>
      </c>
      <c r="D197" s="167">
        <f>D195+D196</f>
        <v>504773</v>
      </c>
      <c r="E197" s="167">
        <f>SUM(E182:E194)</f>
        <v>405253</v>
      </c>
      <c r="F197" s="168">
        <f>F195+F196</f>
        <v>99520</v>
      </c>
      <c r="G197" s="10"/>
      <c r="V197" s="165"/>
      <c r="W197" s="164" t="s">
        <v>124</v>
      </c>
      <c r="X197" s="166" t="s">
        <v>125</v>
      </c>
      <c r="Y197" s="167">
        <f>Y195+Y196</f>
        <v>1349516</v>
      </c>
      <c r="Z197" s="616">
        <f>Z195+Z196</f>
        <v>1313016</v>
      </c>
      <c r="AA197" s="618">
        <f>AA195+AA196</f>
        <v>36500</v>
      </c>
      <c r="AB197" s="473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493"/>
      <c r="AA198" s="494"/>
      <c r="AB198" s="473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495"/>
      <c r="AA199" s="496"/>
      <c r="AB199" s="473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95"/>
      <c r="AA200" s="496"/>
      <c r="AB200" s="473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2077365</v>
      </c>
      <c r="Z201" s="619">
        <v>2077365</v>
      </c>
      <c r="AA201" s="498"/>
      <c r="AB201" s="473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94343</v>
      </c>
      <c r="Z202" s="619">
        <v>94343</v>
      </c>
      <c r="AA202" s="498"/>
      <c r="AB202" s="473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>Z203</f>
        <v>462373</v>
      </c>
      <c r="Z203" s="619">
        <v>462373</v>
      </c>
      <c r="AA203" s="498"/>
      <c r="AB203" s="473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274155</v>
      </c>
      <c r="Z204" s="619">
        <f>SUM(Z205:Z214)</f>
        <v>274155</v>
      </c>
      <c r="AA204" s="498"/>
      <c r="AB204" s="473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34155</v>
      </c>
      <c r="Z205" s="620">
        <v>34155</v>
      </c>
      <c r="AA205" s="496"/>
      <c r="AB205" s="473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2000</v>
      </c>
      <c r="Z206" s="620">
        <v>2000</v>
      </c>
      <c r="AA206" s="496"/>
      <c r="AB206" s="473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7000</v>
      </c>
      <c r="Z207" s="620">
        <v>7000</v>
      </c>
      <c r="AA207" s="496"/>
      <c r="AB207" s="473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10000</v>
      </c>
      <c r="Z208" s="620">
        <v>10000</v>
      </c>
      <c r="AA208" s="496"/>
      <c r="AB208" s="473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90000</v>
      </c>
      <c r="Z209" s="620">
        <v>90000</v>
      </c>
      <c r="AA209" s="496"/>
      <c r="AB209" s="473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44000</v>
      </c>
      <c r="Z210" s="620">
        <v>44000</v>
      </c>
      <c r="AA210" s="496"/>
      <c r="AB210" s="473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332</v>
      </c>
      <c r="X211" s="175" t="s">
        <v>116</v>
      </c>
      <c r="Y211" s="182">
        <f t="shared" si="15"/>
        <v>72000</v>
      </c>
      <c r="Z211" s="620">
        <v>72000</v>
      </c>
      <c r="AA211" s="496"/>
      <c r="AB211" s="473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307</v>
      </c>
      <c r="X212" s="175" t="s">
        <v>118</v>
      </c>
      <c r="Y212" s="182">
        <f t="shared" si="15"/>
        <v>7000</v>
      </c>
      <c r="Z212" s="620">
        <v>7000</v>
      </c>
      <c r="AA212" s="496"/>
      <c r="AB212" s="473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6000</v>
      </c>
      <c r="Z213" s="620">
        <v>6000</v>
      </c>
      <c r="AA213" s="496"/>
      <c r="AB213" s="473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620">
        <v>2000</v>
      </c>
      <c r="AA214" s="632">
        <f>-AF195</f>
        <v>0</v>
      </c>
      <c r="AB214" s="569"/>
    </row>
    <row r="215" spans="1:28" ht="15">
      <c r="A215" s="178"/>
      <c r="B215" s="457" t="s">
        <v>303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139</v>
      </c>
      <c r="X215" s="175" t="s">
        <v>64</v>
      </c>
      <c r="Y215" s="182">
        <f>Z215</f>
        <v>16100</v>
      </c>
      <c r="Z215" s="620">
        <v>16100</v>
      </c>
      <c r="AA215" s="632"/>
      <c r="AB215" s="569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620"/>
      <c r="AA216" s="632"/>
      <c r="AB216" s="569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620">
        <v>0</v>
      </c>
      <c r="AA217" s="632"/>
      <c r="AB217" s="569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2924336</v>
      </c>
      <c r="Z218" s="619">
        <f>Z201+Z202+Z203+Z204+Z215</f>
        <v>2924336</v>
      </c>
      <c r="AA218" s="633"/>
      <c r="AB218" s="569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20000</v>
      </c>
      <c r="Z219" s="619">
        <v>20000</v>
      </c>
      <c r="AA219" s="633"/>
      <c r="AB219" s="569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0</v>
      </c>
      <c r="Z220" s="619"/>
      <c r="AA220" s="633"/>
      <c r="AB220" s="569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20000</v>
      </c>
      <c r="Z221" s="619">
        <v>20000</v>
      </c>
      <c r="AA221" s="633">
        <f>AA219+AA220</f>
        <v>0</v>
      </c>
      <c r="AB221" s="569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2944336</v>
      </c>
      <c r="Z222" s="619">
        <f>Z218+Z221</f>
        <v>2944336</v>
      </c>
      <c r="AA222" s="633">
        <f>AA218+AA221</f>
        <v>0</v>
      </c>
      <c r="AB222" s="572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497"/>
      <c r="AA223" s="498"/>
      <c r="AB223" s="473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499" t="s">
        <v>322</v>
      </c>
      <c r="AA224" s="500"/>
      <c r="AB224" s="473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499"/>
      <c r="AA225" s="500"/>
      <c r="AB225" s="473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39600</v>
      </c>
      <c r="Z226" s="501"/>
      <c r="AA226" s="582">
        <v>39600</v>
      </c>
      <c r="AB226" s="473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501"/>
      <c r="AA227" s="582"/>
      <c r="AB227" s="473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7900</v>
      </c>
      <c r="Z228" s="501"/>
      <c r="AA228" s="582">
        <v>7900</v>
      </c>
      <c r="AB228" s="473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501"/>
      <c r="AA229" s="582"/>
      <c r="AB229" s="473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1500</v>
      </c>
      <c r="Z230" s="499" t="s">
        <v>16</v>
      </c>
      <c r="AA230" s="583">
        <v>1500</v>
      </c>
      <c r="AB230" s="473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8000</v>
      </c>
      <c r="Z231" s="499" t="s">
        <v>16</v>
      </c>
      <c r="AA231" s="583">
        <v>8000</v>
      </c>
      <c r="AB231" s="473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499" t="s">
        <v>16</v>
      </c>
      <c r="AA232" s="583"/>
      <c r="AB232" s="473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57000</v>
      </c>
      <c r="Z233" s="634">
        <v>0</v>
      </c>
      <c r="AA233" s="582">
        <f>SUM(AA226:AA232)</f>
        <v>57000</v>
      </c>
      <c r="AB233" s="473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501"/>
      <c r="AA234" s="502"/>
      <c r="AB234" s="473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164</v>
      </c>
      <c r="W235" s="463" t="s">
        <v>308</v>
      </c>
      <c r="X235" s="198"/>
      <c r="Y235" s="199"/>
      <c r="Z235" s="503"/>
      <c r="AA235" s="504"/>
      <c r="AB235" s="503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503"/>
      <c r="AA236" s="504"/>
      <c r="AB236" s="503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505"/>
      <c r="AA237" s="506"/>
      <c r="AB237" s="505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505"/>
      <c r="AA238" s="506"/>
      <c r="AB238" s="505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505"/>
      <c r="AA239" s="506"/>
      <c r="AB239" s="505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505"/>
      <c r="AA240" s="506"/>
      <c r="AB240" s="505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503"/>
      <c r="AA241" s="504"/>
      <c r="AB241" s="503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503"/>
      <c r="AA242" s="504"/>
      <c r="AB242" s="503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503"/>
      <c r="AA243" s="504"/>
      <c r="AB243" s="503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505"/>
      <c r="AA244" s="506"/>
      <c r="AB244" s="505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505"/>
      <c r="AA245" s="506"/>
      <c r="AB245" s="505"/>
    </row>
    <row r="246" spans="1:28" ht="15">
      <c r="A246" s="201">
        <v>4</v>
      </c>
      <c r="B246" s="206" t="s">
        <v>221</v>
      </c>
      <c r="C246" s="203"/>
      <c r="D246" s="204">
        <f>D259+D273+D279</f>
        <v>140137</v>
      </c>
      <c r="E246" s="204">
        <f>E259+E273+E279</f>
        <v>131417</v>
      </c>
      <c r="F246" s="205">
        <f>F259+F273+F279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445863</v>
      </c>
      <c r="Z246" s="622">
        <f>SUM(Z259+Z273+Z279)</f>
        <v>440289</v>
      </c>
      <c r="AA246" s="623">
        <f>AA259+AA273</f>
        <v>5574</v>
      </c>
      <c r="AB246" s="505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505"/>
      <c r="AA247" s="506"/>
      <c r="AB247" s="505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507"/>
      <c r="AA248" s="508"/>
      <c r="AB248" s="473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507"/>
      <c r="AA249" s="508"/>
      <c r="AB249" s="473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180800</v>
      </c>
      <c r="Z250" s="584">
        <v>180800</v>
      </c>
      <c r="AA250" s="509"/>
      <c r="AB250" s="473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</v>
      </c>
      <c r="Z251" s="584">
        <v>2000</v>
      </c>
      <c r="AA251" s="509"/>
      <c r="AB251" s="473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36560</v>
      </c>
      <c r="Z252" s="584">
        <v>36560</v>
      </c>
      <c r="AA252" s="509"/>
      <c r="AB252" s="473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584"/>
      <c r="AA253" s="509"/>
      <c r="AB253" s="473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15574</v>
      </c>
      <c r="Z254" s="585">
        <v>15574</v>
      </c>
      <c r="AA254" s="508"/>
      <c r="AB254" s="473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11413</v>
      </c>
      <c r="Z255" s="585">
        <v>11413</v>
      </c>
      <c r="AA255" s="508"/>
      <c r="AB255" s="473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18074</v>
      </c>
      <c r="Z256" s="585">
        <v>15000</v>
      </c>
      <c r="AA256" s="591">
        <v>3074</v>
      </c>
      <c r="AB256" s="473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>Z257+AA257</f>
        <v>77505</v>
      </c>
      <c r="Z257" s="585">
        <v>75005</v>
      </c>
      <c r="AA257" s="591">
        <v>2500</v>
      </c>
      <c r="AB257" s="473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585">
        <v>0</v>
      </c>
      <c r="AA258" s="508"/>
      <c r="AB258" s="473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341926</v>
      </c>
      <c r="Z259" s="584">
        <f>SUM(Z250:Z258)</f>
        <v>336352</v>
      </c>
      <c r="AA259" s="624">
        <f>SUM(AA250:AA257)</f>
        <v>5574</v>
      </c>
      <c r="AB259" s="473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584"/>
      <c r="AA260" s="509"/>
      <c r="AB260" s="473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586"/>
      <c r="AA261" s="510"/>
      <c r="AB261" s="473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586"/>
      <c r="AA262" s="510"/>
      <c r="AB262" s="473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54000</v>
      </c>
      <c r="Z263" s="587">
        <v>54000</v>
      </c>
      <c r="AA263" s="512"/>
      <c r="AB263" s="473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5000</v>
      </c>
      <c r="Z264" s="587">
        <v>5000</v>
      </c>
      <c r="AA264" s="512"/>
      <c r="AB264" s="473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11800</v>
      </c>
      <c r="Z265" s="587">
        <v>11800</v>
      </c>
      <c r="AA265" s="512"/>
      <c r="AB265" s="473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587">
        <v>0</v>
      </c>
      <c r="AA266" s="512"/>
      <c r="AB266" s="473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3000</v>
      </c>
      <c r="Z267" s="588">
        <v>3000</v>
      </c>
      <c r="AA267" s="513"/>
      <c r="AB267" s="473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2000</v>
      </c>
      <c r="Z268" s="588">
        <v>2000</v>
      </c>
      <c r="AA268" s="513"/>
      <c r="AB268" s="473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1596</v>
      </c>
      <c r="Z269" s="588">
        <v>1596</v>
      </c>
      <c r="AA269" s="513"/>
      <c r="AB269" s="473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5000</v>
      </c>
      <c r="Z270" s="588">
        <v>5000</v>
      </c>
      <c r="AA270" s="513"/>
      <c r="AB270" s="473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>Z271+AA271</f>
        <v>3000</v>
      </c>
      <c r="Z271" s="588">
        <v>3000</v>
      </c>
      <c r="AA271" s="635">
        <v>0</v>
      </c>
      <c r="AB271" s="569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638</v>
      </c>
      <c r="Z272" s="588">
        <v>638</v>
      </c>
      <c r="AA272" s="635"/>
      <c r="AB272" s="569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86034</v>
      </c>
      <c r="Z273" s="587">
        <f>Z263+Z264+Z265+Z267+Z268+Z269+Z270+Z271+Z272</f>
        <v>86034</v>
      </c>
      <c r="AA273" s="625"/>
      <c r="AB273" s="569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587"/>
      <c r="AA274" s="625"/>
      <c r="AB274" s="569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330</v>
      </c>
      <c r="X275" s="226"/>
      <c r="Y275" s="227"/>
      <c r="Z275" s="587"/>
      <c r="AA275" s="625"/>
      <c r="AB275" s="569"/>
    </row>
    <row r="276" spans="1:28" ht="21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326</v>
      </c>
      <c r="X276" s="221" t="s">
        <v>102</v>
      </c>
      <c r="Y276" s="227">
        <f>Z276+AA276</f>
        <v>12380</v>
      </c>
      <c r="Z276" s="587">
        <v>12380</v>
      </c>
      <c r="AA276" s="625"/>
      <c r="AB276" s="569"/>
    </row>
    <row r="277" spans="1:28" ht="21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327</v>
      </c>
      <c r="X277" s="373" t="s">
        <v>104</v>
      </c>
      <c r="Y277" s="227">
        <f>Z277+AA277</f>
        <v>2484</v>
      </c>
      <c r="Z277" s="587">
        <v>2484</v>
      </c>
      <c r="AA277" s="625">
        <v>0</v>
      </c>
      <c r="AB277" s="569"/>
    </row>
    <row r="278" spans="1:28" ht="15">
      <c r="A278" s="231"/>
      <c r="B278" s="470"/>
      <c r="C278" s="373"/>
      <c r="D278" s="227"/>
      <c r="E278" s="227"/>
      <c r="F278" s="228"/>
      <c r="G278" s="10"/>
      <c r="V278" s="231"/>
      <c r="W278" s="220" t="s">
        <v>115</v>
      </c>
      <c r="X278" s="373" t="s">
        <v>116</v>
      </c>
      <c r="Y278" s="227">
        <f>Z278+AA278</f>
        <v>3039</v>
      </c>
      <c r="Z278" s="587">
        <v>3039</v>
      </c>
      <c r="AA278" s="625"/>
      <c r="AB278" s="569"/>
    </row>
    <row r="279" spans="1:28" ht="15">
      <c r="A279" s="231"/>
      <c r="B279" s="220" t="s">
        <v>124</v>
      </c>
      <c r="C279" s="226" t="s">
        <v>125</v>
      </c>
      <c r="D279" s="227">
        <f>E279+D277</f>
        <v>0</v>
      </c>
      <c r="E279" s="227">
        <f>SUM(E276:E276)</f>
        <v>0</v>
      </c>
      <c r="F279" s="228">
        <f>SUM(F277)</f>
        <v>0</v>
      </c>
      <c r="G279" s="10"/>
      <c r="J279">
        <v>101</v>
      </c>
      <c r="K279">
        <v>216750</v>
      </c>
      <c r="L279">
        <v>10.5</v>
      </c>
      <c r="M279">
        <f>K279*L279%</f>
        <v>22758.75</v>
      </c>
      <c r="N279">
        <v>2.8</v>
      </c>
      <c r="O279">
        <f>K279*N279%</f>
        <v>6068.999999999999</v>
      </c>
      <c r="P279">
        <v>4.8</v>
      </c>
      <c r="Q279">
        <f>K279*P279%</f>
        <v>10404</v>
      </c>
      <c r="V279" s="231"/>
      <c r="W279" s="220" t="s">
        <v>124</v>
      </c>
      <c r="X279" s="226" t="s">
        <v>125</v>
      </c>
      <c r="Y279" s="227">
        <f>Y276+Y277+Y278</f>
        <v>17903</v>
      </c>
      <c r="Z279" s="587">
        <f>Z276+Z277+Z278</f>
        <v>17903</v>
      </c>
      <c r="AA279" s="625">
        <f>SUM(AA277)</f>
        <v>0</v>
      </c>
      <c r="AB279" s="569"/>
    </row>
    <row r="280" spans="1:28" ht="15">
      <c r="A280" s="231"/>
      <c r="B280" s="233"/>
      <c r="C280" s="226"/>
      <c r="D280" s="227"/>
      <c r="E280" s="227"/>
      <c r="F280" s="228"/>
      <c r="G280" s="10"/>
      <c r="J280">
        <v>208</v>
      </c>
      <c r="K280">
        <v>5000</v>
      </c>
      <c r="P280">
        <v>4.8</v>
      </c>
      <c r="Q280">
        <f>K280*P280%</f>
        <v>240</v>
      </c>
      <c r="V280" s="231"/>
      <c r="W280" s="233"/>
      <c r="X280" s="226"/>
      <c r="Y280" s="227"/>
      <c r="Z280" s="511"/>
      <c r="AA280" s="512"/>
      <c r="AB280" s="473"/>
    </row>
    <row r="281" spans="1:28" ht="21">
      <c r="A281" s="234">
        <v>5</v>
      </c>
      <c r="B281" s="220" t="s">
        <v>222</v>
      </c>
      <c r="C281" s="226"/>
      <c r="D281" s="227">
        <f>D297+D305+D299+D307+D300</f>
        <v>97860</v>
      </c>
      <c r="E281" s="227"/>
      <c r="F281" s="228">
        <v>97860</v>
      </c>
      <c r="G281" s="10"/>
      <c r="K281">
        <f>SUM(K279:K280)</f>
        <v>221750</v>
      </c>
      <c r="M281">
        <f>SUM(M279:M280)</f>
        <v>22758.75</v>
      </c>
      <c r="O281">
        <f>SUM(O279:O280)</f>
        <v>6068.999999999999</v>
      </c>
      <c r="Q281">
        <f>SUM(Q279:Q280)</f>
        <v>10644</v>
      </c>
      <c r="V281" s="234">
        <v>5</v>
      </c>
      <c r="W281" s="220" t="s">
        <v>319</v>
      </c>
      <c r="X281" s="226"/>
      <c r="Y281" s="227">
        <f>Y297+Y305+Y299+Y307+Y300+Y311</f>
        <v>371400</v>
      </c>
      <c r="Z281" s="587">
        <f>Z311</f>
        <v>175400</v>
      </c>
      <c r="AA281" s="625">
        <f>AA297+AA305+AA299+AA300+AA311</f>
        <v>196000</v>
      </c>
      <c r="AB281" s="473"/>
    </row>
    <row r="282" spans="1:28" ht="15">
      <c r="A282" s="224"/>
      <c r="B282" s="220"/>
      <c r="C282" s="226"/>
      <c r="D282" s="227"/>
      <c r="E282" s="227"/>
      <c r="F282" s="228"/>
      <c r="G282" s="10"/>
      <c r="V282" s="224"/>
      <c r="W282" s="220"/>
      <c r="X282" s="226"/>
      <c r="Y282" s="227"/>
      <c r="Z282" s="511"/>
      <c r="AA282" s="512"/>
      <c r="AB282" s="473"/>
    </row>
    <row r="283" spans="1:28" ht="21">
      <c r="A283" s="240" t="s">
        <v>170</v>
      </c>
      <c r="B283" s="241" t="s">
        <v>171</v>
      </c>
      <c r="C283" s="242"/>
      <c r="D283" s="237"/>
      <c r="E283" s="237"/>
      <c r="F283" s="238"/>
      <c r="G283" s="10"/>
      <c r="V283" s="240" t="s">
        <v>170</v>
      </c>
      <c r="W283" s="241" t="s">
        <v>171</v>
      </c>
      <c r="X283" s="242"/>
      <c r="Y283" s="237"/>
      <c r="Z283" s="514"/>
      <c r="AA283" s="515"/>
      <c r="AB283" s="473"/>
    </row>
    <row r="284" spans="1:28" ht="15">
      <c r="A284" s="239"/>
      <c r="B284" s="243"/>
      <c r="C284" s="242"/>
      <c r="D284" s="237"/>
      <c r="E284" s="237"/>
      <c r="F284" s="238"/>
      <c r="G284" s="10"/>
      <c r="M284">
        <f>M281+O281+Q281</f>
        <v>39471.75</v>
      </c>
      <c r="V284" s="239"/>
      <c r="W284" s="243"/>
      <c r="X284" s="242"/>
      <c r="Y284" s="237"/>
      <c r="Z284" s="514"/>
      <c r="AA284" s="515"/>
      <c r="AB284" s="473"/>
    </row>
    <row r="285" spans="1:28" ht="21">
      <c r="A285" s="239"/>
      <c r="B285" s="235" t="s">
        <v>100</v>
      </c>
      <c r="C285" s="236" t="s">
        <v>11</v>
      </c>
      <c r="D285" s="244">
        <f>E285+F285</f>
        <v>39600</v>
      </c>
      <c r="E285" s="244"/>
      <c r="F285" s="245">
        <v>39600</v>
      </c>
      <c r="G285" s="10"/>
      <c r="V285" s="239"/>
      <c r="W285" s="235" t="s">
        <v>100</v>
      </c>
      <c r="X285" s="236" t="s">
        <v>11</v>
      </c>
      <c r="Y285" s="244">
        <f>Z285+AA285</f>
        <v>79200</v>
      </c>
      <c r="Z285" s="516"/>
      <c r="AA285" s="592">
        <v>79200</v>
      </c>
      <c r="AB285" s="473"/>
    </row>
    <row r="286" spans="1:28" ht="21">
      <c r="A286" s="239"/>
      <c r="B286" s="235" t="s">
        <v>101</v>
      </c>
      <c r="C286" s="236" t="s">
        <v>102</v>
      </c>
      <c r="D286" s="244">
        <f aca="true" t="shared" si="21" ref="D286:D296">E286+F286</f>
        <v>200</v>
      </c>
      <c r="E286" s="244"/>
      <c r="F286" s="245">
        <v>200</v>
      </c>
      <c r="G286" s="10"/>
      <c r="J286" t="s">
        <v>256</v>
      </c>
      <c r="V286" s="239"/>
      <c r="W286" s="235" t="s">
        <v>101</v>
      </c>
      <c r="X286" s="236" t="s">
        <v>102</v>
      </c>
      <c r="Y286" s="244">
        <f aca="true" t="shared" si="22" ref="Y286:Y295">Z286+AA286</f>
        <v>0</v>
      </c>
      <c r="Z286" s="516"/>
      <c r="AA286" s="592"/>
      <c r="AB286" s="473"/>
    </row>
    <row r="287" spans="1:28" ht="21">
      <c r="A287" s="239"/>
      <c r="B287" s="246" t="s">
        <v>103</v>
      </c>
      <c r="C287" s="236" t="s">
        <v>104</v>
      </c>
      <c r="D287" s="244">
        <f t="shared" si="21"/>
        <v>7760</v>
      </c>
      <c r="E287" s="244"/>
      <c r="F287" s="245">
        <v>7760</v>
      </c>
      <c r="G287" s="10"/>
      <c r="J287">
        <v>101</v>
      </c>
      <c r="K287">
        <v>4400</v>
      </c>
      <c r="L287">
        <v>10.5</v>
      </c>
      <c r="M287">
        <f>K287*L287%</f>
        <v>462</v>
      </c>
      <c r="N287">
        <v>2.8</v>
      </c>
      <c r="O287">
        <f>K287*N287%</f>
        <v>123.19999999999999</v>
      </c>
      <c r="P287">
        <v>4.8</v>
      </c>
      <c r="Q287">
        <f>K287*P287%</f>
        <v>211.20000000000002</v>
      </c>
      <c r="V287" s="239"/>
      <c r="W287" s="246" t="s">
        <v>103</v>
      </c>
      <c r="X287" s="236" t="s">
        <v>104</v>
      </c>
      <c r="Y287" s="244">
        <f t="shared" si="22"/>
        <v>15800</v>
      </c>
      <c r="Z287" s="516"/>
      <c r="AA287" s="592">
        <v>15800</v>
      </c>
      <c r="AB287" s="473"/>
    </row>
    <row r="288" spans="1:28" ht="15">
      <c r="A288" s="239"/>
      <c r="B288" s="235" t="s">
        <v>105</v>
      </c>
      <c r="C288" s="236" t="s">
        <v>106</v>
      </c>
      <c r="D288" s="244">
        <f t="shared" si="21"/>
        <v>0</v>
      </c>
      <c r="E288" s="244"/>
      <c r="F288" s="245">
        <v>0</v>
      </c>
      <c r="G288" s="10"/>
      <c r="J288">
        <v>208</v>
      </c>
      <c r="K288">
        <v>100</v>
      </c>
      <c r="P288">
        <v>4.8</v>
      </c>
      <c r="Q288">
        <f>K288*P288%</f>
        <v>4.8</v>
      </c>
      <c r="V288" s="239"/>
      <c r="W288" s="235" t="s">
        <v>105</v>
      </c>
      <c r="X288" s="236" t="s">
        <v>106</v>
      </c>
      <c r="Y288" s="244">
        <f t="shared" si="22"/>
        <v>0</v>
      </c>
      <c r="Z288" s="516"/>
      <c r="AA288" s="592">
        <v>0</v>
      </c>
      <c r="AB288" s="473"/>
    </row>
    <row r="289" spans="1:28" ht="15">
      <c r="A289" s="239"/>
      <c r="B289" s="243" t="s">
        <v>107</v>
      </c>
      <c r="C289" s="242" t="s">
        <v>108</v>
      </c>
      <c r="D289" s="244">
        <f t="shared" si="21"/>
        <v>41000</v>
      </c>
      <c r="E289" s="237"/>
      <c r="F289" s="238">
        <v>41000</v>
      </c>
      <c r="G289" s="10"/>
      <c r="K289">
        <f>SUM(K287:K288)</f>
        <v>4500</v>
      </c>
      <c r="M289">
        <f>SUM(M287:M288)</f>
        <v>462</v>
      </c>
      <c r="O289">
        <f>SUM(O287:O288)</f>
        <v>123.19999999999999</v>
      </c>
      <c r="Q289">
        <f>SUM(Q287:Q288)</f>
        <v>216.00000000000003</v>
      </c>
      <c r="V289" s="239"/>
      <c r="W289" s="243" t="s">
        <v>107</v>
      </c>
      <c r="X289" s="242" t="s">
        <v>108</v>
      </c>
      <c r="Y289" s="244">
        <f t="shared" si="22"/>
        <v>70000</v>
      </c>
      <c r="Z289" s="514"/>
      <c r="AA289" s="593">
        <v>70000</v>
      </c>
      <c r="AB289" s="473"/>
    </row>
    <row r="290" spans="1:28" ht="15">
      <c r="A290" s="239"/>
      <c r="B290" s="243" t="s">
        <v>111</v>
      </c>
      <c r="C290" s="242" t="s">
        <v>112</v>
      </c>
      <c r="D290" s="244">
        <f t="shared" si="21"/>
        <v>1500</v>
      </c>
      <c r="E290" s="237"/>
      <c r="F290" s="238">
        <v>1500</v>
      </c>
      <c r="G290" s="10"/>
      <c r="V290" s="239"/>
      <c r="W290" s="243" t="s">
        <v>111</v>
      </c>
      <c r="X290" s="242" t="s">
        <v>112</v>
      </c>
      <c r="Y290" s="244">
        <f t="shared" si="22"/>
        <v>7000</v>
      </c>
      <c r="Z290" s="514"/>
      <c r="AA290" s="593">
        <v>7000</v>
      </c>
      <c r="AB290" s="473"/>
    </row>
    <row r="291" spans="1:28" ht="15">
      <c r="A291" s="239"/>
      <c r="B291" s="243" t="s">
        <v>113</v>
      </c>
      <c r="C291" s="242" t="s">
        <v>114</v>
      </c>
      <c r="D291" s="244">
        <f t="shared" si="21"/>
        <v>4000</v>
      </c>
      <c r="E291" s="237"/>
      <c r="F291" s="238">
        <v>4000</v>
      </c>
      <c r="G291" s="10"/>
      <c r="V291" s="239"/>
      <c r="W291" s="243" t="s">
        <v>113</v>
      </c>
      <c r="X291" s="242" t="s">
        <v>114</v>
      </c>
      <c r="Y291" s="244">
        <f t="shared" si="22"/>
        <v>15000</v>
      </c>
      <c r="Z291" s="514"/>
      <c r="AA291" s="593">
        <v>15000</v>
      </c>
      <c r="AB291" s="473"/>
    </row>
    <row r="292" spans="1:28" ht="15">
      <c r="A292" s="239"/>
      <c r="B292" s="243" t="s">
        <v>115</v>
      </c>
      <c r="C292" s="242" t="s">
        <v>116</v>
      </c>
      <c r="D292" s="244">
        <f t="shared" si="21"/>
        <v>1500</v>
      </c>
      <c r="E292" s="237"/>
      <c r="F292" s="238">
        <v>1500</v>
      </c>
      <c r="G292" s="10"/>
      <c r="M292">
        <f>M289+O289+Q289</f>
        <v>801.2</v>
      </c>
      <c r="V292" s="239"/>
      <c r="W292" s="243" t="s">
        <v>115</v>
      </c>
      <c r="X292" s="242" t="s">
        <v>116</v>
      </c>
      <c r="Y292" s="244">
        <f t="shared" si="22"/>
        <v>2000</v>
      </c>
      <c r="Z292" s="514"/>
      <c r="AA292" s="593">
        <v>2000</v>
      </c>
      <c r="AB292" s="473"/>
    </row>
    <row r="293" spans="1:28" ht="15">
      <c r="A293" s="239"/>
      <c r="B293" s="225" t="s">
        <v>119</v>
      </c>
      <c r="C293" s="242" t="s">
        <v>120</v>
      </c>
      <c r="D293" s="244">
        <f t="shared" si="21"/>
        <v>1000</v>
      </c>
      <c r="E293" s="237"/>
      <c r="F293" s="238">
        <v>1000</v>
      </c>
      <c r="G293" s="10"/>
      <c r="V293" s="239"/>
      <c r="W293" s="225" t="s">
        <v>302</v>
      </c>
      <c r="X293" s="242" t="s">
        <v>110</v>
      </c>
      <c r="Y293" s="244">
        <f t="shared" si="22"/>
        <v>3000</v>
      </c>
      <c r="Z293" s="514"/>
      <c r="AA293" s="593">
        <v>3000</v>
      </c>
      <c r="AB293" s="473"/>
    </row>
    <row r="294" spans="1:28" ht="15">
      <c r="A294" s="239"/>
      <c r="B294" s="243" t="s">
        <v>134</v>
      </c>
      <c r="C294" s="242" t="s">
        <v>135</v>
      </c>
      <c r="D294" s="244">
        <f t="shared" si="21"/>
        <v>200</v>
      </c>
      <c r="E294" s="237"/>
      <c r="F294" s="238">
        <v>200</v>
      </c>
      <c r="G294" s="10"/>
      <c r="V294" s="239"/>
      <c r="W294" s="243" t="s">
        <v>134</v>
      </c>
      <c r="X294" s="242" t="s">
        <v>135</v>
      </c>
      <c r="Y294" s="244">
        <f t="shared" si="22"/>
        <v>2000</v>
      </c>
      <c r="Z294" s="514"/>
      <c r="AA294" s="593">
        <v>2000</v>
      </c>
      <c r="AB294" s="473"/>
    </row>
    <row r="295" spans="1:28" ht="31.5">
      <c r="A295" s="239"/>
      <c r="B295" s="243"/>
      <c r="C295" s="242"/>
      <c r="D295" s="244"/>
      <c r="E295" s="237"/>
      <c r="F295" s="238"/>
      <c r="G295" s="10"/>
      <c r="V295" s="239"/>
      <c r="W295" s="594" t="s">
        <v>336</v>
      </c>
      <c r="X295" s="242" t="s">
        <v>146</v>
      </c>
      <c r="Y295" s="244">
        <f t="shared" si="22"/>
        <v>0</v>
      </c>
      <c r="Z295" s="514"/>
      <c r="AA295" s="593"/>
      <c r="AB295" s="473"/>
    </row>
    <row r="296" spans="1:28" ht="33.75">
      <c r="A296" s="239"/>
      <c r="B296" s="108" t="s">
        <v>272</v>
      </c>
      <c r="C296" s="242" t="s">
        <v>273</v>
      </c>
      <c r="D296" s="244">
        <f t="shared" si="21"/>
        <v>100</v>
      </c>
      <c r="E296" s="237"/>
      <c r="F296" s="238">
        <v>100</v>
      </c>
      <c r="G296" s="10"/>
      <c r="V296" s="239"/>
      <c r="W296" s="108" t="s">
        <v>272</v>
      </c>
      <c r="X296" s="242" t="s">
        <v>273</v>
      </c>
      <c r="Y296" s="244">
        <f>Z296+AA296</f>
        <v>0</v>
      </c>
      <c r="Z296" s="514"/>
      <c r="AA296" s="593"/>
      <c r="AB296" s="473"/>
    </row>
    <row r="297" spans="1:28" ht="15">
      <c r="A297" s="239"/>
      <c r="B297" s="235" t="s">
        <v>124</v>
      </c>
      <c r="C297" s="236" t="s">
        <v>125</v>
      </c>
      <c r="D297" s="244">
        <f>SUM(D285:D296)</f>
        <v>96860</v>
      </c>
      <c r="E297" s="244"/>
      <c r="F297" s="245">
        <f>SUM(F285:F296)</f>
        <v>96860</v>
      </c>
      <c r="G297" s="10"/>
      <c r="J297" t="s">
        <v>257</v>
      </c>
      <c r="V297" s="239"/>
      <c r="W297" s="235" t="s">
        <v>124</v>
      </c>
      <c r="X297" s="236" t="s">
        <v>125</v>
      </c>
      <c r="Y297" s="244">
        <f>SUM(Y285:Y296)</f>
        <v>194000</v>
      </c>
      <c r="Z297" s="516"/>
      <c r="AA297" s="592">
        <f>SUM(AA285:AA296)</f>
        <v>194000</v>
      </c>
      <c r="AB297" s="473"/>
    </row>
    <row r="298" spans="1:28" ht="15">
      <c r="A298" s="239"/>
      <c r="B298" s="235"/>
      <c r="C298" s="236"/>
      <c r="D298" s="244"/>
      <c r="E298" s="244"/>
      <c r="F298" s="245"/>
      <c r="G298" s="10"/>
      <c r="V298" s="239"/>
      <c r="W298" s="235"/>
      <c r="X298" s="236"/>
      <c r="Y298" s="244"/>
      <c r="Z298" s="516"/>
      <c r="AA298" s="592"/>
      <c r="AB298" s="473"/>
    </row>
    <row r="299" spans="1:28" ht="15">
      <c r="A299" s="239" t="s">
        <v>292</v>
      </c>
      <c r="B299" s="235" t="s">
        <v>291</v>
      </c>
      <c r="C299" s="236" t="s">
        <v>69</v>
      </c>
      <c r="D299" s="244">
        <f>G299+F299+E299</f>
        <v>500</v>
      </c>
      <c r="E299" s="244"/>
      <c r="F299" s="245">
        <v>500</v>
      </c>
      <c r="G299" s="10"/>
      <c r="V299" s="239" t="s">
        <v>292</v>
      </c>
      <c r="W299" s="235" t="s">
        <v>291</v>
      </c>
      <c r="X299" s="236" t="s">
        <v>69</v>
      </c>
      <c r="Y299" s="244">
        <f>Z299+AA299+AB299</f>
        <v>1000</v>
      </c>
      <c r="Z299" s="516"/>
      <c r="AA299" s="592">
        <v>1000</v>
      </c>
      <c r="AB299" s="473"/>
    </row>
    <row r="300" spans="1:28" ht="15">
      <c r="A300" s="239"/>
      <c r="B300" s="235" t="s">
        <v>298</v>
      </c>
      <c r="C300" s="236" t="s">
        <v>69</v>
      </c>
      <c r="D300" s="244">
        <v>500</v>
      </c>
      <c r="E300" s="244"/>
      <c r="F300" s="245">
        <v>500</v>
      </c>
      <c r="G300" s="10"/>
      <c r="J300">
        <v>101</v>
      </c>
      <c r="K300">
        <v>8650</v>
      </c>
      <c r="L300">
        <v>10.5</v>
      </c>
      <c r="M300">
        <f>K300*L300%</f>
        <v>908.25</v>
      </c>
      <c r="N300">
        <v>2.8</v>
      </c>
      <c r="O300">
        <f>K300*N300%</f>
        <v>242.2</v>
      </c>
      <c r="P300">
        <v>4.8</v>
      </c>
      <c r="Q300">
        <f>K300*P300%</f>
        <v>415.2</v>
      </c>
      <c r="V300" s="239"/>
      <c r="W300" s="235" t="s">
        <v>298</v>
      </c>
      <c r="X300" s="236" t="s">
        <v>69</v>
      </c>
      <c r="Y300" s="244">
        <f>Z300+AA300+AB300</f>
        <v>1000</v>
      </c>
      <c r="Z300" s="516"/>
      <c r="AA300" s="592">
        <v>1000</v>
      </c>
      <c r="AB300" s="473"/>
    </row>
    <row r="301" spans="1:28" ht="21">
      <c r="A301" s="247" t="s">
        <v>172</v>
      </c>
      <c r="B301" s="248" t="s">
        <v>173</v>
      </c>
      <c r="C301" s="249"/>
      <c r="D301" s="250"/>
      <c r="E301" s="250"/>
      <c r="F301" s="251"/>
      <c r="G301" s="10"/>
      <c r="J301">
        <v>208</v>
      </c>
      <c r="K301">
        <v>150</v>
      </c>
      <c r="P301">
        <v>4.8</v>
      </c>
      <c r="Q301">
        <f>K301*P301%</f>
        <v>7.2</v>
      </c>
      <c r="V301" s="247" t="s">
        <v>172</v>
      </c>
      <c r="W301" s="248" t="s">
        <v>173</v>
      </c>
      <c r="X301" s="249"/>
      <c r="Y301" s="250"/>
      <c r="Z301" s="517"/>
      <c r="AA301" s="518"/>
      <c r="AB301" s="473"/>
    </row>
    <row r="302" spans="1:28" ht="15">
      <c r="A302" s="252"/>
      <c r="B302" s="253"/>
      <c r="C302" s="249"/>
      <c r="D302" s="250"/>
      <c r="E302" s="250"/>
      <c r="F302" s="251"/>
      <c r="G302" s="10"/>
      <c r="K302">
        <f>SUM(K300:K301)</f>
        <v>8800</v>
      </c>
      <c r="M302">
        <f>SUM(M300:M301)</f>
        <v>908.25</v>
      </c>
      <c r="O302">
        <f>SUM(O300:O301)</f>
        <v>242.2</v>
      </c>
      <c r="Q302">
        <f>SUM(Q300:Q301)</f>
        <v>422.4</v>
      </c>
      <c r="V302" s="252"/>
      <c r="W302" s="253"/>
      <c r="X302" s="249"/>
      <c r="Y302" s="250"/>
      <c r="Z302" s="517"/>
      <c r="AA302" s="518"/>
      <c r="AB302" s="473"/>
    </row>
    <row r="303" spans="1:28" ht="21">
      <c r="A303" s="252"/>
      <c r="B303" s="248" t="s">
        <v>101</v>
      </c>
      <c r="C303" s="254" t="s">
        <v>102</v>
      </c>
      <c r="D303" s="255">
        <f>E303</f>
        <v>0</v>
      </c>
      <c r="E303" s="255"/>
      <c r="F303" s="256"/>
      <c r="G303" s="10"/>
      <c r="V303" s="252"/>
      <c r="W303" s="248" t="s">
        <v>101</v>
      </c>
      <c r="X303" s="254" t="s">
        <v>102</v>
      </c>
      <c r="Y303" s="255">
        <f>Z303</f>
        <v>0</v>
      </c>
      <c r="Z303" s="519"/>
      <c r="AA303" s="520"/>
      <c r="AB303" s="473"/>
    </row>
    <row r="304" spans="1:28" ht="21">
      <c r="A304" s="252"/>
      <c r="B304" s="257" t="s">
        <v>103</v>
      </c>
      <c r="C304" s="254" t="s">
        <v>104</v>
      </c>
      <c r="D304" s="255">
        <f>E304</f>
        <v>0</v>
      </c>
      <c r="E304" s="255"/>
      <c r="F304" s="256"/>
      <c r="G304" s="10"/>
      <c r="V304" s="252"/>
      <c r="W304" s="257" t="s">
        <v>103</v>
      </c>
      <c r="X304" s="254" t="s">
        <v>104</v>
      </c>
      <c r="Y304" s="255">
        <f>Z304</f>
        <v>0</v>
      </c>
      <c r="Z304" s="519"/>
      <c r="AA304" s="520"/>
      <c r="AB304" s="473"/>
    </row>
    <row r="305" spans="1:28" ht="15">
      <c r="A305" s="258"/>
      <c r="B305" s="259" t="s">
        <v>123</v>
      </c>
      <c r="C305" s="260"/>
      <c r="D305" s="255">
        <f>SUM(D303:D304)</f>
        <v>0</v>
      </c>
      <c r="E305" s="255"/>
      <c r="F305" s="256"/>
      <c r="G305" s="10"/>
      <c r="M305">
        <f>M302+O302+Q302</f>
        <v>1572.85</v>
      </c>
      <c r="V305" s="258"/>
      <c r="W305" s="259" t="s">
        <v>123</v>
      </c>
      <c r="X305" s="260"/>
      <c r="Y305" s="255">
        <f>SUM(Y303:Y304)</f>
        <v>0</v>
      </c>
      <c r="Z305" s="519"/>
      <c r="AA305" s="520"/>
      <c r="AB305" s="473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519"/>
      <c r="AA306" s="520"/>
      <c r="AB306" s="473"/>
    </row>
    <row r="307" spans="1:28" ht="15">
      <c r="A307" s="258" t="s">
        <v>294</v>
      </c>
      <c r="B307" s="259" t="s">
        <v>293</v>
      </c>
      <c r="C307" s="451" t="s">
        <v>295</v>
      </c>
      <c r="D307" s="255">
        <f>E307</f>
        <v>0</v>
      </c>
      <c r="E307" s="255"/>
      <c r="F307" s="256"/>
      <c r="G307" s="10"/>
      <c r="V307" s="258" t="s">
        <v>325</v>
      </c>
      <c r="W307" s="259" t="s">
        <v>293</v>
      </c>
      <c r="X307" s="451"/>
      <c r="Y307" s="255">
        <f>Z307</f>
        <v>0</v>
      </c>
      <c r="Z307" s="519"/>
      <c r="AA307" s="520"/>
      <c r="AB307" s="473"/>
    </row>
    <row r="308" spans="1:28" ht="15">
      <c r="A308" s="258"/>
      <c r="B308" s="259"/>
      <c r="C308" s="451"/>
      <c r="D308" s="255"/>
      <c r="E308" s="255"/>
      <c r="F308" s="256"/>
      <c r="G308" s="10"/>
      <c r="V308" s="258"/>
      <c r="W308" s="259" t="s">
        <v>320</v>
      </c>
      <c r="X308" s="451"/>
      <c r="Y308" s="255"/>
      <c r="Z308" s="519"/>
      <c r="AA308" s="520"/>
      <c r="AB308" s="473"/>
    </row>
    <row r="309" spans="1:28" ht="21">
      <c r="A309" s="258"/>
      <c r="B309" s="259"/>
      <c r="C309" s="451"/>
      <c r="D309" s="255"/>
      <c r="E309" s="255"/>
      <c r="F309" s="256"/>
      <c r="G309" s="10"/>
      <c r="V309" s="258"/>
      <c r="W309" s="259" t="s">
        <v>323</v>
      </c>
      <c r="X309" s="451" t="s">
        <v>102</v>
      </c>
      <c r="Y309" s="255">
        <f>AA309+Z309</f>
        <v>146500</v>
      </c>
      <c r="Z309" s="595">
        <v>146500</v>
      </c>
      <c r="AA309" s="520"/>
      <c r="AB309" s="473"/>
    </row>
    <row r="310" spans="1:28" ht="21">
      <c r="A310" s="258"/>
      <c r="B310" s="259"/>
      <c r="C310" s="451"/>
      <c r="D310" s="255"/>
      <c r="E310" s="255"/>
      <c r="F310" s="256"/>
      <c r="G310" s="10"/>
      <c r="V310" s="258"/>
      <c r="W310" s="259" t="s">
        <v>324</v>
      </c>
      <c r="X310" s="451" t="s">
        <v>104</v>
      </c>
      <c r="Y310" s="255">
        <f>AA310+Z310</f>
        <v>28900</v>
      </c>
      <c r="Z310" s="595">
        <v>28900</v>
      </c>
      <c r="AA310" s="520"/>
      <c r="AB310" s="473"/>
    </row>
    <row r="311" spans="1:28" ht="15">
      <c r="A311" s="258"/>
      <c r="B311" s="259"/>
      <c r="C311" s="260"/>
      <c r="D311" s="255"/>
      <c r="E311" s="255"/>
      <c r="F311" s="256"/>
      <c r="G311" s="10"/>
      <c r="V311" s="258"/>
      <c r="W311" s="259" t="s">
        <v>320</v>
      </c>
      <c r="X311" s="260" t="s">
        <v>125</v>
      </c>
      <c r="Y311" s="255">
        <f>AA311+Z311</f>
        <v>175400</v>
      </c>
      <c r="Z311" s="595">
        <f>Z309+Z310</f>
        <v>175400</v>
      </c>
      <c r="AA311" s="520"/>
      <c r="AB311" s="473"/>
    </row>
    <row r="312" spans="1:28" ht="21">
      <c r="A312" s="261">
        <v>6</v>
      </c>
      <c r="B312" s="262" t="s">
        <v>223</v>
      </c>
      <c r="C312" s="263"/>
      <c r="D312" s="264">
        <f>D329+D338+D352+D372+D380+D391+D396</f>
        <v>1739207</v>
      </c>
      <c r="E312" s="264"/>
      <c r="F312" s="265">
        <f>F329+F338+F352+F372+F380+F391+F396</f>
        <v>1739207</v>
      </c>
      <c r="G312" s="10"/>
      <c r="V312" s="261">
        <v>6</v>
      </c>
      <c r="W312" s="262" t="s">
        <v>223</v>
      </c>
      <c r="X312" s="263"/>
      <c r="Y312" s="264">
        <f>Y329+Y338+Y352+Y372+Y380+Y391+Y396</f>
        <v>5168180</v>
      </c>
      <c r="Z312" s="636">
        <v>0</v>
      </c>
      <c r="AA312" s="609">
        <f>AA329+AA338+AA352+AA372+AA380+AA391+AA396</f>
        <v>5168180</v>
      </c>
      <c r="AB312" s="473"/>
    </row>
    <row r="313" spans="1:28" ht="15">
      <c r="A313" s="261"/>
      <c r="B313" s="262"/>
      <c r="C313" s="263"/>
      <c r="D313" s="266"/>
      <c r="E313" s="266"/>
      <c r="F313" s="267"/>
      <c r="G313" s="10"/>
      <c r="V313" s="261"/>
      <c r="W313" s="262"/>
      <c r="X313" s="263"/>
      <c r="Y313" s="266"/>
      <c r="Z313" s="523"/>
      <c r="AA313" s="524"/>
      <c r="AB313" s="473"/>
    </row>
    <row r="314" spans="1:28" ht="21">
      <c r="A314" s="268" t="s">
        <v>174</v>
      </c>
      <c r="B314" s="262" t="s">
        <v>175</v>
      </c>
      <c r="C314" s="269"/>
      <c r="D314" s="266"/>
      <c r="E314" s="266"/>
      <c r="F314" s="267"/>
      <c r="G314" s="10"/>
      <c r="V314" s="268" t="s">
        <v>174</v>
      </c>
      <c r="W314" s="262" t="s">
        <v>175</v>
      </c>
      <c r="X314" s="269"/>
      <c r="Y314" s="266"/>
      <c r="Z314" s="523"/>
      <c r="AA314" s="524"/>
      <c r="AB314" s="473"/>
    </row>
    <row r="315" spans="1:28" ht="15">
      <c r="A315" s="268"/>
      <c r="B315" s="262"/>
      <c r="C315" s="269"/>
      <c r="D315" s="266"/>
      <c r="E315" s="266"/>
      <c r="F315" s="267"/>
      <c r="G315" s="10"/>
      <c r="V315" s="268"/>
      <c r="W315" s="262"/>
      <c r="X315" s="269"/>
      <c r="Y315" s="266"/>
      <c r="Z315" s="523"/>
      <c r="AA315" s="524"/>
      <c r="AB315" s="473"/>
    </row>
    <row r="316" spans="1:28" ht="21">
      <c r="A316" s="270"/>
      <c r="B316" s="235" t="s">
        <v>101</v>
      </c>
      <c r="C316" s="236" t="s">
        <v>102</v>
      </c>
      <c r="D316" s="266">
        <f>F316</f>
        <v>0</v>
      </c>
      <c r="E316" s="266"/>
      <c r="F316" s="267">
        <v>0</v>
      </c>
      <c r="G316" s="10"/>
      <c r="V316" s="270"/>
      <c r="W316" s="235" t="s">
        <v>101</v>
      </c>
      <c r="X316" s="236" t="s">
        <v>102</v>
      </c>
      <c r="Y316" s="266">
        <f>AA316</f>
        <v>0</v>
      </c>
      <c r="Z316" s="523"/>
      <c r="AA316" s="608">
        <v>0</v>
      </c>
      <c r="AB316" s="473"/>
    </row>
    <row r="317" spans="1:28" ht="21">
      <c r="A317" s="270"/>
      <c r="B317" s="257" t="s">
        <v>103</v>
      </c>
      <c r="C317" s="254" t="s">
        <v>104</v>
      </c>
      <c r="D317" s="266">
        <f>F317</f>
        <v>0</v>
      </c>
      <c r="E317" s="266"/>
      <c r="F317" s="267">
        <v>0</v>
      </c>
      <c r="G317" s="10"/>
      <c r="V317" s="270"/>
      <c r="W317" s="257" t="s">
        <v>103</v>
      </c>
      <c r="X317" s="254" t="s">
        <v>104</v>
      </c>
      <c r="Y317" s="266">
        <f>AA317</f>
        <v>0</v>
      </c>
      <c r="Z317" s="523"/>
      <c r="AA317" s="608">
        <v>0</v>
      </c>
      <c r="AB317" s="473"/>
    </row>
    <row r="318" spans="1:28" ht="15">
      <c r="A318" s="270"/>
      <c r="B318" s="262" t="s">
        <v>105</v>
      </c>
      <c r="C318" s="263" t="s">
        <v>106</v>
      </c>
      <c r="D318" s="264"/>
      <c r="E318" s="264"/>
      <c r="F318" s="265"/>
      <c r="G318" s="10"/>
      <c r="V318" s="270"/>
      <c r="W318" s="262" t="s">
        <v>105</v>
      </c>
      <c r="X318" s="263" t="s">
        <v>106</v>
      </c>
      <c r="Y318" s="264"/>
      <c r="Z318" s="521"/>
      <c r="AA318" s="522"/>
      <c r="AB318" s="473"/>
    </row>
    <row r="319" spans="1:28" ht="15">
      <c r="A319" s="270"/>
      <c r="B319" s="271" t="s">
        <v>111</v>
      </c>
      <c r="C319" s="269" t="s">
        <v>112</v>
      </c>
      <c r="D319" s="266">
        <f>F319</f>
        <v>3000</v>
      </c>
      <c r="E319" s="266"/>
      <c r="F319" s="267">
        <v>3000</v>
      </c>
      <c r="G319" s="10"/>
      <c r="V319" s="270"/>
      <c r="W319" s="271" t="s">
        <v>111</v>
      </c>
      <c r="X319" s="269" t="s">
        <v>112</v>
      </c>
      <c r="Y319" s="266">
        <f>AA319</f>
        <v>15000</v>
      </c>
      <c r="Z319" s="523"/>
      <c r="AA319" s="608">
        <v>15000</v>
      </c>
      <c r="AB319" s="473"/>
    </row>
    <row r="320" spans="1:28" ht="15">
      <c r="A320" s="270"/>
      <c r="B320" s="271" t="s">
        <v>115</v>
      </c>
      <c r="C320" s="269" t="s">
        <v>116</v>
      </c>
      <c r="D320" s="266">
        <f>F320</f>
        <v>25000</v>
      </c>
      <c r="E320" s="266"/>
      <c r="F320" s="267">
        <v>25000</v>
      </c>
      <c r="G320" s="10"/>
      <c r="V320" s="270"/>
      <c r="W320" s="271" t="s">
        <v>115</v>
      </c>
      <c r="X320" s="269" t="s">
        <v>116</v>
      </c>
      <c r="Y320" s="266">
        <f>AA320</f>
        <v>50000</v>
      </c>
      <c r="Z320" s="523"/>
      <c r="AA320" s="608">
        <v>50000</v>
      </c>
      <c r="AB320" s="473"/>
    </row>
    <row r="321" spans="1:28" ht="15">
      <c r="A321" s="270"/>
      <c r="B321" s="421" t="s">
        <v>117</v>
      </c>
      <c r="C321" s="422" t="s">
        <v>118</v>
      </c>
      <c r="D321" s="266">
        <f>E321+F321</f>
        <v>10000</v>
      </c>
      <c r="E321" s="266"/>
      <c r="F321" s="267">
        <v>10000</v>
      </c>
      <c r="G321" s="10"/>
      <c r="V321" s="270"/>
      <c r="W321" s="421" t="s">
        <v>117</v>
      </c>
      <c r="X321" s="422" t="s">
        <v>118</v>
      </c>
      <c r="Y321" s="266">
        <f>Z321+AA321</f>
        <v>70000</v>
      </c>
      <c r="Z321" s="523"/>
      <c r="AA321" s="608">
        <v>70000</v>
      </c>
      <c r="AB321" s="473"/>
    </row>
    <row r="322" spans="1:28" ht="15">
      <c r="A322" s="270"/>
      <c r="B322" s="421" t="s">
        <v>134</v>
      </c>
      <c r="C322" s="422" t="s">
        <v>135</v>
      </c>
      <c r="D322" s="266">
        <f>E322+F322</f>
        <v>5800</v>
      </c>
      <c r="E322" s="266"/>
      <c r="F322" s="267">
        <v>5800</v>
      </c>
      <c r="G322" s="10"/>
      <c r="V322" s="270"/>
      <c r="W322" s="421" t="s">
        <v>134</v>
      </c>
      <c r="X322" s="422" t="s">
        <v>135</v>
      </c>
      <c r="Y322" s="266">
        <f>Z322+AA322</f>
        <v>5800</v>
      </c>
      <c r="Z322" s="523"/>
      <c r="AA322" s="608">
        <v>5800</v>
      </c>
      <c r="AB322" s="473"/>
    </row>
    <row r="323" spans="1:28" ht="33.75">
      <c r="A323" s="270"/>
      <c r="B323" s="108" t="s">
        <v>272</v>
      </c>
      <c r="C323" s="107" t="s">
        <v>273</v>
      </c>
      <c r="D323" s="266">
        <f>E323+F323</f>
        <v>0</v>
      </c>
      <c r="E323" s="266"/>
      <c r="F323" s="267">
        <v>0</v>
      </c>
      <c r="G323" s="10"/>
      <c r="V323" s="270"/>
      <c r="W323" s="108" t="s">
        <v>272</v>
      </c>
      <c r="X323" s="107" t="s">
        <v>273</v>
      </c>
      <c r="Y323" s="266">
        <f>Z323+AA323</f>
        <v>0</v>
      </c>
      <c r="Z323" s="523"/>
      <c r="AA323" s="608">
        <v>0</v>
      </c>
      <c r="AB323" s="473"/>
    </row>
    <row r="324" spans="1:28" ht="15">
      <c r="A324" s="270"/>
      <c r="B324" s="262" t="s">
        <v>123</v>
      </c>
      <c r="C324" s="269"/>
      <c r="D324" s="264">
        <f>SUM(D316:D323)</f>
        <v>43800</v>
      </c>
      <c r="E324" s="264"/>
      <c r="F324" s="265">
        <f>SUM(F316:F323)</f>
        <v>43800</v>
      </c>
      <c r="G324" s="10"/>
      <c r="V324" s="270"/>
      <c r="W324" s="262" t="s">
        <v>123</v>
      </c>
      <c r="X324" s="269"/>
      <c r="Y324" s="264">
        <f>SUM(Y316:Y323)</f>
        <v>140800</v>
      </c>
      <c r="Z324" s="521"/>
      <c r="AA324" s="609">
        <f>SUM(AA316:AA323)</f>
        <v>140800</v>
      </c>
      <c r="AB324" s="473"/>
    </row>
    <row r="325" spans="1:28" ht="15">
      <c r="A325" s="270"/>
      <c r="B325" s="271" t="s">
        <v>143</v>
      </c>
      <c r="C325" s="263" t="s">
        <v>144</v>
      </c>
      <c r="D325" s="266">
        <v>159622</v>
      </c>
      <c r="E325" s="264"/>
      <c r="F325" s="265">
        <v>159622</v>
      </c>
      <c r="G325" s="10"/>
      <c r="V325" s="270"/>
      <c r="W325" s="271" t="s">
        <v>143</v>
      </c>
      <c r="X325" s="263" t="s">
        <v>144</v>
      </c>
      <c r="Y325" s="266">
        <f>Z325+AA325</f>
        <v>100000</v>
      </c>
      <c r="Z325" s="521"/>
      <c r="AA325" s="609">
        <v>100000</v>
      </c>
      <c r="AB325" s="473"/>
    </row>
    <row r="326" spans="1:28" ht="15">
      <c r="A326" s="270"/>
      <c r="B326" s="271" t="s">
        <v>145</v>
      </c>
      <c r="C326" s="263" t="s">
        <v>146</v>
      </c>
      <c r="D326" s="266">
        <v>50500</v>
      </c>
      <c r="E326" s="264"/>
      <c r="F326" s="265">
        <v>50500</v>
      </c>
      <c r="G326" s="10"/>
      <c r="V326" s="270"/>
      <c r="W326" s="271" t="s">
        <v>145</v>
      </c>
      <c r="X326" s="263" t="s">
        <v>146</v>
      </c>
      <c r="Y326" s="266">
        <f>Z326+AA326</f>
        <v>0</v>
      </c>
      <c r="Z326" s="521"/>
      <c r="AA326" s="609"/>
      <c r="AB326" s="473"/>
    </row>
    <row r="327" spans="1:28" ht="15">
      <c r="A327" s="270"/>
      <c r="B327" s="271"/>
      <c r="C327" s="263"/>
      <c r="D327" s="266"/>
      <c r="E327" s="264"/>
      <c r="F327" s="265"/>
      <c r="G327" s="10"/>
      <c r="V327" s="270"/>
      <c r="W327" s="286" t="s">
        <v>277</v>
      </c>
      <c r="X327" s="263" t="s">
        <v>244</v>
      </c>
      <c r="Y327" s="266">
        <f>Z327+AA327</f>
        <v>250000</v>
      </c>
      <c r="Z327" s="521"/>
      <c r="AA327" s="609">
        <v>250000</v>
      </c>
      <c r="AB327" s="473"/>
    </row>
    <row r="328" spans="1:28" ht="15">
      <c r="A328" s="270"/>
      <c r="B328" s="262" t="s">
        <v>147</v>
      </c>
      <c r="C328" s="269"/>
      <c r="D328" s="264">
        <f>SUM(D325:D326)</f>
        <v>210122</v>
      </c>
      <c r="E328" s="264"/>
      <c r="F328" s="265">
        <f>SUM(F325:F326)</f>
        <v>210122</v>
      </c>
      <c r="G328" s="10"/>
      <c r="V328" s="270"/>
      <c r="W328" s="262" t="s">
        <v>147</v>
      </c>
      <c r="X328" s="269"/>
      <c r="Y328" s="264">
        <f>Z328+AA328</f>
        <v>350000</v>
      </c>
      <c r="Z328" s="521"/>
      <c r="AA328" s="609">
        <f>AA325+AA326+AA327</f>
        <v>350000</v>
      </c>
      <c r="AB328" s="473"/>
    </row>
    <row r="329" spans="1:28" ht="15">
      <c r="A329" s="270"/>
      <c r="B329" s="262" t="s">
        <v>124</v>
      </c>
      <c r="C329" s="263" t="s">
        <v>125</v>
      </c>
      <c r="D329" s="264">
        <f>D324+D328</f>
        <v>253922</v>
      </c>
      <c r="E329" s="264"/>
      <c r="F329" s="265">
        <f>F324+F328</f>
        <v>253922</v>
      </c>
      <c r="G329" s="10"/>
      <c r="V329" s="270"/>
      <c r="W329" s="262" t="s">
        <v>124</v>
      </c>
      <c r="X329" s="263" t="s">
        <v>125</v>
      </c>
      <c r="Y329" s="264">
        <f>Y324+Y328</f>
        <v>490800</v>
      </c>
      <c r="Z329" s="636">
        <f>Z328+Z324</f>
        <v>0</v>
      </c>
      <c r="AA329" s="609">
        <f>AA324+AA328</f>
        <v>490800</v>
      </c>
      <c r="AB329" s="473"/>
    </row>
    <row r="330" spans="1:28" ht="15">
      <c r="A330" s="270"/>
      <c r="B330" s="262"/>
      <c r="C330" s="263"/>
      <c r="D330" s="264"/>
      <c r="E330" s="264"/>
      <c r="F330" s="265"/>
      <c r="G330" s="10"/>
      <c r="V330" s="270"/>
      <c r="W330" s="262"/>
      <c r="X330" s="263"/>
      <c r="Y330" s="264"/>
      <c r="Z330" s="521"/>
      <c r="AA330" s="522"/>
      <c r="AB330" s="473"/>
    </row>
    <row r="331" spans="1:28" ht="21">
      <c r="A331" s="268" t="s">
        <v>176</v>
      </c>
      <c r="B331" s="262" t="s">
        <v>177</v>
      </c>
      <c r="C331" s="269"/>
      <c r="D331" s="266"/>
      <c r="E331" s="266"/>
      <c r="F331" s="267"/>
      <c r="G331" s="10"/>
      <c r="V331" s="268" t="s">
        <v>176</v>
      </c>
      <c r="W331" s="262" t="s">
        <v>177</v>
      </c>
      <c r="X331" s="269"/>
      <c r="Y331" s="266"/>
      <c r="Z331" s="523"/>
      <c r="AA331" s="524"/>
      <c r="AB331" s="473"/>
    </row>
    <row r="332" spans="1:28" ht="15">
      <c r="A332" s="270"/>
      <c r="B332" s="262" t="s">
        <v>105</v>
      </c>
      <c r="C332" s="263" t="s">
        <v>106</v>
      </c>
      <c r="D332" s="264"/>
      <c r="E332" s="264"/>
      <c r="F332" s="265"/>
      <c r="G332" s="10"/>
      <c r="V332" s="270"/>
      <c r="W332" s="262" t="s">
        <v>105</v>
      </c>
      <c r="X332" s="263" t="s">
        <v>106</v>
      </c>
      <c r="Y332" s="264"/>
      <c r="Z332" s="521"/>
      <c r="AA332" s="522"/>
      <c r="AB332" s="473"/>
    </row>
    <row r="333" spans="1:28" ht="15">
      <c r="A333" s="270"/>
      <c r="B333" s="271" t="s">
        <v>111</v>
      </c>
      <c r="C333" s="269" t="s">
        <v>112</v>
      </c>
      <c r="D333" s="266">
        <f>E333+F333</f>
        <v>7000</v>
      </c>
      <c r="E333" s="266"/>
      <c r="F333" s="267">
        <v>7000</v>
      </c>
      <c r="G333" s="10"/>
      <c r="V333" s="270"/>
      <c r="W333" s="271" t="s">
        <v>111</v>
      </c>
      <c r="X333" s="269" t="s">
        <v>112</v>
      </c>
      <c r="Y333" s="266">
        <f>Z333+AA333</f>
        <v>5000</v>
      </c>
      <c r="Z333" s="523"/>
      <c r="AA333" s="608">
        <v>5000</v>
      </c>
      <c r="AB333" s="473"/>
    </row>
    <row r="334" spans="1:28" ht="15">
      <c r="A334" s="270"/>
      <c r="B334" s="271" t="s">
        <v>113</v>
      </c>
      <c r="C334" s="269" t="s">
        <v>114</v>
      </c>
      <c r="D334" s="266">
        <f>E334+F334</f>
        <v>120000</v>
      </c>
      <c r="E334" s="266"/>
      <c r="F334" s="267">
        <v>120000</v>
      </c>
      <c r="G334" s="10"/>
      <c r="V334" s="270"/>
      <c r="W334" s="271" t="s">
        <v>113</v>
      </c>
      <c r="X334" s="269" t="s">
        <v>114</v>
      </c>
      <c r="Y334" s="266">
        <f>Z334+AA334</f>
        <v>100000</v>
      </c>
      <c r="Z334" s="523"/>
      <c r="AA334" s="608">
        <v>100000</v>
      </c>
      <c r="AB334" s="473"/>
    </row>
    <row r="335" spans="1:28" ht="15">
      <c r="A335" s="270"/>
      <c r="B335" s="271" t="s">
        <v>115</v>
      </c>
      <c r="C335" s="269" t="s">
        <v>116</v>
      </c>
      <c r="D335" s="266"/>
      <c r="E335" s="266"/>
      <c r="F335" s="267"/>
      <c r="G335" s="10"/>
      <c r="V335" s="270"/>
      <c r="W335" s="271" t="s">
        <v>115</v>
      </c>
      <c r="X335" s="269" t="s">
        <v>116</v>
      </c>
      <c r="Y335" s="266">
        <f>AA335</f>
        <v>20000</v>
      </c>
      <c r="Z335" s="523"/>
      <c r="AA335" s="608">
        <v>20000</v>
      </c>
      <c r="AB335" s="473"/>
    </row>
    <row r="336" spans="1:28" ht="15">
      <c r="A336" s="270"/>
      <c r="B336" s="421" t="s">
        <v>117</v>
      </c>
      <c r="C336" s="269" t="s">
        <v>118</v>
      </c>
      <c r="D336" s="266">
        <f>G336+F336+E336</f>
        <v>10000</v>
      </c>
      <c r="E336" s="266"/>
      <c r="F336" s="267">
        <v>10000</v>
      </c>
      <c r="G336" s="10"/>
      <c r="V336" s="270"/>
      <c r="W336" s="421" t="s">
        <v>117</v>
      </c>
      <c r="X336" s="269" t="s">
        <v>118</v>
      </c>
      <c r="Y336" s="266">
        <f>AB336+AA336+Z336</f>
        <v>20000</v>
      </c>
      <c r="Z336" s="523"/>
      <c r="AA336" s="608">
        <v>20000</v>
      </c>
      <c r="AB336" s="473"/>
    </row>
    <row r="337" spans="1:28" ht="15">
      <c r="A337" s="270"/>
      <c r="B337" s="421"/>
      <c r="C337" s="269"/>
      <c r="D337" s="266"/>
      <c r="E337" s="266"/>
      <c r="F337" s="267"/>
      <c r="G337" s="10"/>
      <c r="V337" s="270"/>
      <c r="W337" s="421" t="s">
        <v>134</v>
      </c>
      <c r="X337" s="269" t="s">
        <v>135</v>
      </c>
      <c r="Y337" s="266">
        <f>+AB337+AA337+Z337</f>
        <v>0</v>
      </c>
      <c r="Z337" s="523"/>
      <c r="AA337" s="608"/>
      <c r="AB337" s="473"/>
    </row>
    <row r="338" spans="1:28" ht="15">
      <c r="A338" s="270"/>
      <c r="B338" s="262" t="s">
        <v>124</v>
      </c>
      <c r="C338" s="263" t="s">
        <v>125</v>
      </c>
      <c r="D338" s="264">
        <f>D333+D334+D335+D336</f>
        <v>137000</v>
      </c>
      <c r="E338" s="264"/>
      <c r="F338" s="265">
        <f>F333+F334+F335+F336</f>
        <v>137000</v>
      </c>
      <c r="G338" s="10"/>
      <c r="V338" s="270"/>
      <c r="W338" s="262" t="s">
        <v>124</v>
      </c>
      <c r="X338" s="263" t="s">
        <v>125</v>
      </c>
      <c r="Y338" s="264">
        <f>Y333+Y334+Y335+Y336+Y337</f>
        <v>145000</v>
      </c>
      <c r="Z338" s="521"/>
      <c r="AA338" s="609">
        <f>AA333+AA334+AA335+AA336+AA337</f>
        <v>145000</v>
      </c>
      <c r="AB338" s="473"/>
    </row>
    <row r="339" spans="1:28" ht="15">
      <c r="A339" s="270"/>
      <c r="B339" s="262"/>
      <c r="C339" s="263"/>
      <c r="D339" s="264"/>
      <c r="E339" s="264"/>
      <c r="F339" s="265"/>
      <c r="G339" s="10"/>
      <c r="V339" s="270"/>
      <c r="W339" s="262"/>
      <c r="X339" s="263"/>
      <c r="Y339" s="264"/>
      <c r="Z339" s="521"/>
      <c r="AA339" s="522"/>
      <c r="AB339" s="473"/>
    </row>
    <row r="340" spans="1:28" ht="31.5">
      <c r="A340" s="272" t="s">
        <v>178</v>
      </c>
      <c r="B340" s="273" t="s">
        <v>179</v>
      </c>
      <c r="C340" s="274"/>
      <c r="D340" s="275"/>
      <c r="E340" s="275"/>
      <c r="F340" s="276"/>
      <c r="G340" s="10"/>
      <c r="V340" s="272" t="s">
        <v>178</v>
      </c>
      <c r="W340" s="273" t="s">
        <v>331</v>
      </c>
      <c r="X340" s="274"/>
      <c r="Y340" s="275"/>
      <c r="Z340" s="525"/>
      <c r="AA340" s="526"/>
      <c r="AB340" s="473"/>
    </row>
    <row r="341" spans="1:28" ht="15">
      <c r="A341" s="277"/>
      <c r="B341" s="171"/>
      <c r="C341" s="274"/>
      <c r="D341" s="275"/>
      <c r="E341" s="275"/>
      <c r="F341" s="276"/>
      <c r="G341" s="10"/>
      <c r="V341" s="277"/>
      <c r="W341" s="171"/>
      <c r="X341" s="274"/>
      <c r="Y341" s="275"/>
      <c r="Z341" s="525"/>
      <c r="AA341" s="526"/>
      <c r="AB341" s="473"/>
    </row>
    <row r="342" spans="1:28" ht="15">
      <c r="A342" s="277"/>
      <c r="B342" s="273" t="s">
        <v>105</v>
      </c>
      <c r="C342" s="172" t="s">
        <v>106</v>
      </c>
      <c r="D342" s="278"/>
      <c r="E342" s="278"/>
      <c r="F342" s="279"/>
      <c r="G342" s="10"/>
      <c r="V342" s="277"/>
      <c r="W342" s="273" t="s">
        <v>105</v>
      </c>
      <c r="X342" s="172" t="s">
        <v>106</v>
      </c>
      <c r="Y342" s="278"/>
      <c r="Z342" s="527"/>
      <c r="AA342" s="614"/>
      <c r="AB342" s="473"/>
    </row>
    <row r="343" spans="1:28" ht="15">
      <c r="A343" s="277"/>
      <c r="B343" s="171" t="s">
        <v>111</v>
      </c>
      <c r="C343" s="274" t="s">
        <v>112</v>
      </c>
      <c r="D343" s="275">
        <f>E343+F343</f>
        <v>10000</v>
      </c>
      <c r="E343" s="275"/>
      <c r="F343" s="276">
        <v>10000</v>
      </c>
      <c r="G343" s="10"/>
      <c r="V343" s="277"/>
      <c r="W343" s="171" t="s">
        <v>111</v>
      </c>
      <c r="X343" s="274" t="s">
        <v>112</v>
      </c>
      <c r="Y343" s="275">
        <f>Z343+AA343</f>
        <v>50000</v>
      </c>
      <c r="Z343" s="525"/>
      <c r="AA343" s="615">
        <v>50000</v>
      </c>
      <c r="AB343" s="473"/>
    </row>
    <row r="344" spans="1:28" ht="15">
      <c r="A344" s="277"/>
      <c r="B344" s="171" t="s">
        <v>115</v>
      </c>
      <c r="C344" s="274" t="s">
        <v>116</v>
      </c>
      <c r="D344" s="275">
        <f>E344+F344</f>
        <v>15000</v>
      </c>
      <c r="E344" s="275"/>
      <c r="F344" s="276">
        <v>15000</v>
      </c>
      <c r="G344" s="10"/>
      <c r="V344" s="277"/>
      <c r="W344" s="171" t="s">
        <v>115</v>
      </c>
      <c r="X344" s="274" t="s">
        <v>116</v>
      </c>
      <c r="Y344" s="275">
        <f>Z344+AA344</f>
        <v>80000</v>
      </c>
      <c r="Z344" s="525"/>
      <c r="AA344" s="615">
        <v>80000</v>
      </c>
      <c r="AB344" s="473"/>
    </row>
    <row r="345" spans="1:28" ht="15">
      <c r="A345" s="277"/>
      <c r="B345" s="421" t="s">
        <v>117</v>
      </c>
      <c r="C345" s="422" t="s">
        <v>118</v>
      </c>
      <c r="D345" s="275">
        <f>E345+F345</f>
        <v>51000</v>
      </c>
      <c r="E345" s="275"/>
      <c r="F345" s="276">
        <v>51000</v>
      </c>
      <c r="G345" s="10"/>
      <c r="V345" s="277"/>
      <c r="W345" s="421" t="s">
        <v>117</v>
      </c>
      <c r="X345" s="422" t="s">
        <v>118</v>
      </c>
      <c r="Y345" s="275">
        <f>Z345+AA345</f>
        <v>180000</v>
      </c>
      <c r="Z345" s="525"/>
      <c r="AA345" s="615">
        <v>180000</v>
      </c>
      <c r="AB345" s="473"/>
    </row>
    <row r="346" spans="1:28" ht="15">
      <c r="A346" s="277"/>
      <c r="B346" s="421" t="s">
        <v>134</v>
      </c>
      <c r="C346" s="422" t="s">
        <v>135</v>
      </c>
      <c r="D346" s="275">
        <f>E346+F346</f>
        <v>2400</v>
      </c>
      <c r="E346" s="275"/>
      <c r="F346" s="276">
        <v>2400</v>
      </c>
      <c r="G346" s="10"/>
      <c r="V346" s="277"/>
      <c r="W346" s="421" t="s">
        <v>134</v>
      </c>
      <c r="X346" s="422" t="s">
        <v>135</v>
      </c>
      <c r="Y346" s="275">
        <f>Z346+AA346</f>
        <v>0</v>
      </c>
      <c r="Z346" s="525"/>
      <c r="AA346" s="615"/>
      <c r="AB346" s="473"/>
    </row>
    <row r="347" spans="1:28" ht="15">
      <c r="A347" s="277"/>
      <c r="B347" s="273" t="s">
        <v>123</v>
      </c>
      <c r="C347" s="274"/>
      <c r="D347" s="278">
        <f>SUM(D343:D346)</f>
        <v>78400</v>
      </c>
      <c r="E347" s="278"/>
      <c r="F347" s="279">
        <f>SUM(F342:F346)</f>
        <v>78400</v>
      </c>
      <c r="G347" s="10"/>
      <c r="V347" s="277"/>
      <c r="W347" s="273" t="s">
        <v>123</v>
      </c>
      <c r="X347" s="274"/>
      <c r="Y347" s="278">
        <f>SUM(Y343:Y346)</f>
        <v>310000</v>
      </c>
      <c r="Z347" s="527"/>
      <c r="AA347" s="614">
        <f>SUM(AA342:AA346)</f>
        <v>310000</v>
      </c>
      <c r="AB347" s="473"/>
    </row>
    <row r="348" spans="1:28" ht="15">
      <c r="A348" s="277"/>
      <c r="B348" s="171" t="s">
        <v>143</v>
      </c>
      <c r="C348" s="172" t="s">
        <v>144</v>
      </c>
      <c r="D348" s="275">
        <f>E348+F348</f>
        <v>110000</v>
      </c>
      <c r="E348" s="275"/>
      <c r="F348" s="276">
        <v>110000</v>
      </c>
      <c r="G348" s="10"/>
      <c r="V348" s="277"/>
      <c r="W348" s="171" t="s">
        <v>143</v>
      </c>
      <c r="X348" s="172" t="s">
        <v>144</v>
      </c>
      <c r="Y348" s="275">
        <f>Z348+AA348</f>
        <v>314200</v>
      </c>
      <c r="Z348" s="525"/>
      <c r="AA348" s="615">
        <v>314200</v>
      </c>
      <c r="AB348" s="473"/>
    </row>
    <row r="349" spans="1:28" ht="15">
      <c r="A349" s="277"/>
      <c r="B349" s="171" t="s">
        <v>145</v>
      </c>
      <c r="C349" s="172" t="s">
        <v>146</v>
      </c>
      <c r="D349" s="275">
        <f>E349+F349</f>
        <v>0</v>
      </c>
      <c r="E349" s="275"/>
      <c r="F349" s="276"/>
      <c r="G349" s="10"/>
      <c r="V349" s="277"/>
      <c r="W349" s="171" t="s">
        <v>145</v>
      </c>
      <c r="X349" s="172" t="s">
        <v>146</v>
      </c>
      <c r="Y349" s="275">
        <f>Z349+AA349</f>
        <v>485800</v>
      </c>
      <c r="Z349" s="525"/>
      <c r="AA349" s="615">
        <v>485800</v>
      </c>
      <c r="AB349" s="473"/>
    </row>
    <row r="350" spans="1:28" ht="15">
      <c r="A350" s="277"/>
      <c r="B350" s="171" t="s">
        <v>277</v>
      </c>
      <c r="C350" s="172" t="s">
        <v>244</v>
      </c>
      <c r="D350" s="275">
        <f>E350+F350</f>
        <v>0</v>
      </c>
      <c r="E350" s="275"/>
      <c r="F350" s="276">
        <v>0</v>
      </c>
      <c r="G350" s="10"/>
      <c r="V350" s="277"/>
      <c r="W350" s="171" t="s">
        <v>277</v>
      </c>
      <c r="X350" s="172" t="s">
        <v>244</v>
      </c>
      <c r="Y350" s="275">
        <f>Z350+AA350</f>
        <v>0</v>
      </c>
      <c r="Z350" s="525"/>
      <c r="AA350" s="615">
        <v>0</v>
      </c>
      <c r="AB350" s="473"/>
    </row>
    <row r="351" spans="1:28" ht="15">
      <c r="A351" s="277"/>
      <c r="B351" s="273" t="s">
        <v>147</v>
      </c>
      <c r="C351" s="274"/>
      <c r="D351" s="278">
        <f>SUM(D348:D350)</f>
        <v>110000</v>
      </c>
      <c r="E351" s="278"/>
      <c r="F351" s="279">
        <f>SUM(F348:F350)</f>
        <v>110000</v>
      </c>
      <c r="G351" s="10"/>
      <c r="V351" s="277"/>
      <c r="W351" s="273" t="s">
        <v>147</v>
      </c>
      <c r="X351" s="274"/>
      <c r="Y351" s="278">
        <f>SUM(Y348:Y350)</f>
        <v>800000</v>
      </c>
      <c r="Z351" s="527"/>
      <c r="AA351" s="614">
        <f>AA348+AA349+AA350</f>
        <v>800000</v>
      </c>
      <c r="AB351" s="473"/>
    </row>
    <row r="352" spans="1:28" ht="15">
      <c r="A352" s="277"/>
      <c r="B352" s="273" t="s">
        <v>124</v>
      </c>
      <c r="C352" s="172" t="s">
        <v>125</v>
      </c>
      <c r="D352" s="278">
        <f>D347+D351</f>
        <v>188400</v>
      </c>
      <c r="E352" s="278"/>
      <c r="F352" s="279">
        <f>F347+F351</f>
        <v>188400</v>
      </c>
      <c r="G352" s="10"/>
      <c r="V352" s="277"/>
      <c r="W352" s="273" t="s">
        <v>124</v>
      </c>
      <c r="X352" s="172" t="s">
        <v>125</v>
      </c>
      <c r="Y352" s="278">
        <f>Y347+Y351</f>
        <v>1110000</v>
      </c>
      <c r="Z352" s="527"/>
      <c r="AA352" s="614">
        <f>AA347+AA351</f>
        <v>1110000</v>
      </c>
      <c r="AB352" s="473"/>
    </row>
    <row r="353" spans="1:28" ht="15">
      <c r="A353" s="277"/>
      <c r="B353" s="273"/>
      <c r="C353" s="172"/>
      <c r="D353" s="278"/>
      <c r="E353" s="278"/>
      <c r="F353" s="279"/>
      <c r="G353" s="10"/>
      <c r="V353" s="277"/>
      <c r="W353" s="273"/>
      <c r="X353" s="172"/>
      <c r="Y353" s="278"/>
      <c r="Z353" s="527"/>
      <c r="AA353" s="528"/>
      <c r="AB353" s="473"/>
    </row>
    <row r="354" spans="1:28" ht="42">
      <c r="A354" s="280" t="s">
        <v>180</v>
      </c>
      <c r="B354" s="281" t="s">
        <v>181</v>
      </c>
      <c r="C354" s="282"/>
      <c r="D354" s="283"/>
      <c r="E354" s="283"/>
      <c r="F354" s="284"/>
      <c r="G354" s="10"/>
      <c r="V354" s="280" t="s">
        <v>180</v>
      </c>
      <c r="W354" s="281" t="s">
        <v>181</v>
      </c>
      <c r="X354" s="282"/>
      <c r="Y354" s="283"/>
      <c r="Z354" s="529"/>
      <c r="AA354" s="530"/>
      <c r="AB354" s="473"/>
    </row>
    <row r="355" spans="1:28" ht="15">
      <c r="A355" s="285"/>
      <c r="B355" s="286"/>
      <c r="C355" s="282"/>
      <c r="D355" s="283"/>
      <c r="E355" s="283"/>
      <c r="F355" s="284"/>
      <c r="G355" s="10"/>
      <c r="I355" t="s">
        <v>255</v>
      </c>
      <c r="V355" s="285"/>
      <c r="W355" s="286"/>
      <c r="X355" s="282"/>
      <c r="Y355" s="283"/>
      <c r="Z355" s="529"/>
      <c r="AA355" s="530"/>
      <c r="AB355" s="473"/>
    </row>
    <row r="356" spans="1:28" ht="21">
      <c r="A356" s="285"/>
      <c r="B356" s="281" t="s">
        <v>100</v>
      </c>
      <c r="C356" s="287" t="s">
        <v>11</v>
      </c>
      <c r="D356" s="288">
        <f>E356+F356</f>
        <v>284880</v>
      </c>
      <c r="E356" s="288"/>
      <c r="F356" s="289">
        <v>284880</v>
      </c>
      <c r="G356" s="10"/>
      <c r="I356">
        <v>101</v>
      </c>
      <c r="J356">
        <v>262500</v>
      </c>
      <c r="K356">
        <v>10.5</v>
      </c>
      <c r="L356">
        <f>J356*K356%</f>
        <v>27562.5</v>
      </c>
      <c r="M356">
        <v>2.8</v>
      </c>
      <c r="N356">
        <f>J356*M356%</f>
        <v>7349.999999999999</v>
      </c>
      <c r="O356">
        <v>4.8</v>
      </c>
      <c r="P356">
        <f>J356*O356%</f>
        <v>12600</v>
      </c>
      <c r="V356" s="285"/>
      <c r="W356" s="281" t="s">
        <v>100</v>
      </c>
      <c r="X356" s="287" t="s">
        <v>11</v>
      </c>
      <c r="Y356" s="288">
        <f>Z356+AA356</f>
        <v>675000</v>
      </c>
      <c r="Z356" s="531"/>
      <c r="AA356" s="610">
        <v>675000</v>
      </c>
      <c r="AB356" s="473"/>
    </row>
    <row r="357" spans="1:28" ht="21">
      <c r="A357" s="285"/>
      <c r="B357" s="281" t="s">
        <v>101</v>
      </c>
      <c r="C357" s="287" t="s">
        <v>102</v>
      </c>
      <c r="D357" s="288">
        <f aca="true" t="shared" si="23" ref="D357:D367">E357+F357</f>
        <v>8300</v>
      </c>
      <c r="E357" s="288"/>
      <c r="F357" s="289">
        <v>8300</v>
      </c>
      <c r="G357" s="10"/>
      <c r="I357">
        <v>208</v>
      </c>
      <c r="J357">
        <v>7130</v>
      </c>
      <c r="K357">
        <v>10.5</v>
      </c>
      <c r="L357">
        <f>J357*K357%</f>
        <v>748.65</v>
      </c>
      <c r="M357">
        <v>2.8</v>
      </c>
      <c r="N357">
        <f>J357*M357%</f>
        <v>199.64</v>
      </c>
      <c r="O357">
        <v>4.8</v>
      </c>
      <c r="P357">
        <f>J357*O357%</f>
        <v>342.24</v>
      </c>
      <c r="V357" s="285"/>
      <c r="W357" s="281" t="s">
        <v>101</v>
      </c>
      <c r="X357" s="287" t="s">
        <v>102</v>
      </c>
      <c r="Y357" s="288">
        <f aca="true" t="shared" si="24" ref="Y357:Y367">Z357+AA357</f>
        <v>27000</v>
      </c>
      <c r="Z357" s="531"/>
      <c r="AA357" s="610">
        <v>27000</v>
      </c>
      <c r="AB357" s="473"/>
    </row>
    <row r="358" spans="1:28" ht="21">
      <c r="A358" s="285"/>
      <c r="B358" s="290" t="s">
        <v>103</v>
      </c>
      <c r="C358" s="287" t="s">
        <v>104</v>
      </c>
      <c r="D358" s="288">
        <f t="shared" si="23"/>
        <v>57170</v>
      </c>
      <c r="E358" s="288"/>
      <c r="F358" s="289">
        <v>57170</v>
      </c>
      <c r="G358" s="10"/>
      <c r="J358">
        <f>SUM(J356:J357)</f>
        <v>269630</v>
      </c>
      <c r="L358">
        <f>SUM(L356:L357)</f>
        <v>28311.15</v>
      </c>
      <c r="N358">
        <f>SUM(N356:N357)</f>
        <v>7549.639999999999</v>
      </c>
      <c r="P358">
        <f>SUM(P356:P357)</f>
        <v>12942.24</v>
      </c>
      <c r="V358" s="285"/>
      <c r="W358" s="290" t="s">
        <v>103</v>
      </c>
      <c r="X358" s="287" t="s">
        <v>104</v>
      </c>
      <c r="Y358" s="288">
        <f t="shared" si="24"/>
        <v>139000</v>
      </c>
      <c r="Z358" s="531"/>
      <c r="AA358" s="610">
        <v>139000</v>
      </c>
      <c r="AB358" s="473"/>
    </row>
    <row r="359" spans="1:28" ht="15">
      <c r="A359" s="285"/>
      <c r="B359" s="281" t="s">
        <v>105</v>
      </c>
      <c r="C359" s="287" t="s">
        <v>106</v>
      </c>
      <c r="D359" s="288">
        <f t="shared" si="23"/>
        <v>0</v>
      </c>
      <c r="E359" s="288"/>
      <c r="F359" s="289">
        <v>0</v>
      </c>
      <c r="G359" s="10"/>
      <c r="V359" s="285"/>
      <c r="W359" s="281" t="s">
        <v>105</v>
      </c>
      <c r="X359" s="287" t="s">
        <v>106</v>
      </c>
      <c r="Y359" s="288">
        <f t="shared" si="24"/>
        <v>0</v>
      </c>
      <c r="Z359" s="531"/>
      <c r="AA359" s="610">
        <v>0</v>
      </c>
      <c r="AB359" s="473"/>
    </row>
    <row r="360" spans="1:28" ht="15">
      <c r="A360" s="285"/>
      <c r="B360" s="286" t="s">
        <v>109</v>
      </c>
      <c r="C360" s="282" t="s">
        <v>110</v>
      </c>
      <c r="D360" s="288">
        <f t="shared" si="23"/>
        <v>2000</v>
      </c>
      <c r="E360" s="283"/>
      <c r="F360" s="284">
        <v>2000</v>
      </c>
      <c r="G360" s="10"/>
      <c r="V360" s="285"/>
      <c r="W360" s="286" t="s">
        <v>109</v>
      </c>
      <c r="X360" s="282" t="s">
        <v>110</v>
      </c>
      <c r="Y360" s="288">
        <f t="shared" si="24"/>
        <v>5000</v>
      </c>
      <c r="Z360" s="529"/>
      <c r="AA360" s="611">
        <v>5000</v>
      </c>
      <c r="AB360" s="473"/>
    </row>
    <row r="361" spans="1:28" ht="15">
      <c r="A361" s="285"/>
      <c r="B361" s="286" t="s">
        <v>111</v>
      </c>
      <c r="C361" s="282" t="s">
        <v>112</v>
      </c>
      <c r="D361" s="288">
        <f t="shared" si="23"/>
        <v>61555</v>
      </c>
      <c r="E361" s="283"/>
      <c r="F361" s="284">
        <v>61555</v>
      </c>
      <c r="G361" s="10"/>
      <c r="J361">
        <f>J358+L361</f>
        <v>318433.03</v>
      </c>
      <c r="L361">
        <f>L358+N358+P358</f>
        <v>48803.03</v>
      </c>
      <c r="V361" s="285"/>
      <c r="W361" s="286" t="s">
        <v>111</v>
      </c>
      <c r="X361" s="282" t="s">
        <v>112</v>
      </c>
      <c r="Y361" s="288">
        <f t="shared" si="24"/>
        <v>160000</v>
      </c>
      <c r="Z361" s="529"/>
      <c r="AA361" s="611">
        <v>160000</v>
      </c>
      <c r="AB361" s="473"/>
    </row>
    <row r="362" spans="1:28" ht="15">
      <c r="A362" s="285"/>
      <c r="B362" s="286" t="s">
        <v>113</v>
      </c>
      <c r="C362" s="282" t="s">
        <v>114</v>
      </c>
      <c r="D362" s="288">
        <f t="shared" si="23"/>
        <v>100000</v>
      </c>
      <c r="E362" s="283"/>
      <c r="F362" s="284">
        <v>100000</v>
      </c>
      <c r="G362" s="10"/>
      <c r="V362" s="285"/>
      <c r="W362" s="286" t="s">
        <v>113</v>
      </c>
      <c r="X362" s="282" t="s">
        <v>114</v>
      </c>
      <c r="Y362" s="288">
        <f t="shared" si="24"/>
        <v>100000</v>
      </c>
      <c r="Z362" s="529"/>
      <c r="AA362" s="611">
        <v>100000</v>
      </c>
      <c r="AB362" s="473"/>
    </row>
    <row r="363" spans="1:28" ht="15">
      <c r="A363" s="285"/>
      <c r="B363" s="286" t="s">
        <v>115</v>
      </c>
      <c r="C363" s="282" t="s">
        <v>116</v>
      </c>
      <c r="D363" s="288">
        <f t="shared" si="23"/>
        <v>100000</v>
      </c>
      <c r="E363" s="283"/>
      <c r="F363" s="284">
        <v>100000</v>
      </c>
      <c r="G363" s="10"/>
      <c r="V363" s="285"/>
      <c r="W363" s="286" t="s">
        <v>115</v>
      </c>
      <c r="X363" s="282" t="s">
        <v>116</v>
      </c>
      <c r="Y363" s="288">
        <f t="shared" si="24"/>
        <v>150000</v>
      </c>
      <c r="Z363" s="529"/>
      <c r="AA363" s="611">
        <v>150000</v>
      </c>
      <c r="AB363" s="473"/>
    </row>
    <row r="364" spans="1:30" ht="15">
      <c r="A364" s="285"/>
      <c r="B364" s="421" t="s">
        <v>117</v>
      </c>
      <c r="C364" s="282" t="s">
        <v>118</v>
      </c>
      <c r="D364" s="288">
        <f t="shared" si="23"/>
        <v>40000</v>
      </c>
      <c r="E364" s="283"/>
      <c r="F364" s="284">
        <v>40000</v>
      </c>
      <c r="G364" s="10"/>
      <c r="V364" s="285"/>
      <c r="W364" s="421" t="s">
        <v>117</v>
      </c>
      <c r="X364" s="282" t="s">
        <v>118</v>
      </c>
      <c r="Y364" s="288">
        <f t="shared" si="24"/>
        <v>280000</v>
      </c>
      <c r="Z364" s="529"/>
      <c r="AA364" s="611">
        <v>280000</v>
      </c>
      <c r="AB364" s="473"/>
      <c r="AD364" t="s">
        <v>340</v>
      </c>
    </row>
    <row r="365" spans="1:28" ht="22.5">
      <c r="A365" s="285"/>
      <c r="B365" s="286" t="s">
        <v>132</v>
      </c>
      <c r="C365" s="282" t="s">
        <v>273</v>
      </c>
      <c r="D365" s="288">
        <f t="shared" si="23"/>
        <v>2100</v>
      </c>
      <c r="E365" s="283"/>
      <c r="F365" s="284">
        <v>2100</v>
      </c>
      <c r="G365" s="10"/>
      <c r="V365" s="285"/>
      <c r="W365" s="286" t="s">
        <v>132</v>
      </c>
      <c r="X365" s="282" t="s">
        <v>273</v>
      </c>
      <c r="Y365" s="288">
        <f t="shared" si="24"/>
        <v>5000</v>
      </c>
      <c r="Z365" s="529"/>
      <c r="AA365" s="611">
        <v>5000</v>
      </c>
      <c r="AB365" s="473"/>
    </row>
    <row r="366" spans="1:28" ht="15">
      <c r="A366" s="285"/>
      <c r="B366" s="286" t="s">
        <v>119</v>
      </c>
      <c r="C366" s="282" t="s">
        <v>120</v>
      </c>
      <c r="D366" s="288">
        <f t="shared" si="23"/>
        <v>500</v>
      </c>
      <c r="E366" s="283"/>
      <c r="F366" s="284">
        <v>500</v>
      </c>
      <c r="G366" s="10"/>
      <c r="V366" s="285"/>
      <c r="W366" s="286" t="s">
        <v>119</v>
      </c>
      <c r="X366" s="282" t="s">
        <v>120</v>
      </c>
      <c r="Y366" s="288">
        <f t="shared" si="24"/>
        <v>500</v>
      </c>
      <c r="Z366" s="529"/>
      <c r="AA366" s="611">
        <v>500</v>
      </c>
      <c r="AB366" s="473"/>
    </row>
    <row r="367" spans="1:28" ht="15">
      <c r="A367" s="285"/>
      <c r="B367" s="286" t="s">
        <v>134</v>
      </c>
      <c r="C367" s="282" t="s">
        <v>135</v>
      </c>
      <c r="D367" s="288">
        <f t="shared" si="23"/>
        <v>3800</v>
      </c>
      <c r="E367" s="283"/>
      <c r="F367" s="284">
        <v>3800</v>
      </c>
      <c r="G367" s="10"/>
      <c r="V367" s="285"/>
      <c r="W367" s="286" t="s">
        <v>134</v>
      </c>
      <c r="X367" s="282" t="s">
        <v>135</v>
      </c>
      <c r="Y367" s="288">
        <f t="shared" si="24"/>
        <v>2000</v>
      </c>
      <c r="Z367" s="529"/>
      <c r="AA367" s="611">
        <v>2000</v>
      </c>
      <c r="AB367" s="473"/>
    </row>
    <row r="368" spans="1:28" ht="15">
      <c r="A368" s="285"/>
      <c r="B368" s="281" t="s">
        <v>123</v>
      </c>
      <c r="C368" s="282"/>
      <c r="D368" s="288">
        <f>SUM(D356:D367)</f>
        <v>660305</v>
      </c>
      <c r="E368" s="288"/>
      <c r="F368" s="289">
        <f>SUM(F356:F367)</f>
        <v>660305</v>
      </c>
      <c r="G368" s="10"/>
      <c r="V368" s="285"/>
      <c r="W368" s="281" t="s">
        <v>123</v>
      </c>
      <c r="X368" s="282"/>
      <c r="Y368" s="288">
        <f>SUM(Y356:Y367)</f>
        <v>1543500</v>
      </c>
      <c r="Z368" s="531"/>
      <c r="AA368" s="610">
        <f>SUM(AA356:AA367)</f>
        <v>1543500</v>
      </c>
      <c r="AB368" s="473"/>
    </row>
    <row r="369" spans="1:28" ht="15">
      <c r="A369" s="285"/>
      <c r="B369" s="424" t="s">
        <v>143</v>
      </c>
      <c r="C369" s="425" t="s">
        <v>144</v>
      </c>
      <c r="D369" s="283">
        <f>F369</f>
        <v>0</v>
      </c>
      <c r="E369" s="288"/>
      <c r="F369" s="284"/>
      <c r="G369" s="10"/>
      <c r="V369" s="285"/>
      <c r="W369" s="424" t="s">
        <v>143</v>
      </c>
      <c r="X369" s="425" t="s">
        <v>144</v>
      </c>
      <c r="Y369" s="283">
        <f>AA369</f>
        <v>0</v>
      </c>
      <c r="Z369" s="531"/>
      <c r="AA369" s="611"/>
      <c r="AB369" s="473"/>
    </row>
    <row r="370" spans="1:28" ht="15">
      <c r="A370" s="285"/>
      <c r="B370" s="286" t="s">
        <v>145</v>
      </c>
      <c r="C370" s="287" t="s">
        <v>146</v>
      </c>
      <c r="D370" s="283">
        <f>F370</f>
        <v>0</v>
      </c>
      <c r="E370" s="288"/>
      <c r="F370" s="284"/>
      <c r="G370" s="10"/>
      <c r="V370" s="285"/>
      <c r="W370" s="286" t="s">
        <v>145</v>
      </c>
      <c r="X370" s="287" t="s">
        <v>146</v>
      </c>
      <c r="Y370" s="283">
        <f>AA370</f>
        <v>0</v>
      </c>
      <c r="Z370" s="531"/>
      <c r="AA370" s="611"/>
      <c r="AB370" s="473"/>
    </row>
    <row r="371" spans="1:28" ht="15">
      <c r="A371" s="285"/>
      <c r="B371" s="281" t="s">
        <v>147</v>
      </c>
      <c r="C371" s="282"/>
      <c r="D371" s="288">
        <f>D369+D370</f>
        <v>0</v>
      </c>
      <c r="E371" s="288"/>
      <c r="F371" s="289">
        <f>F369+F370</f>
        <v>0</v>
      </c>
      <c r="G371" s="10"/>
      <c r="V371" s="285"/>
      <c r="W371" s="281" t="s">
        <v>147</v>
      </c>
      <c r="X371" s="282"/>
      <c r="Y371" s="288">
        <f>Y369+Y370</f>
        <v>0</v>
      </c>
      <c r="Z371" s="531"/>
      <c r="AA371" s="610">
        <f>AA369+AA370</f>
        <v>0</v>
      </c>
      <c r="AB371" s="473"/>
    </row>
    <row r="372" spans="1:29" ht="15">
      <c r="A372" s="285"/>
      <c r="B372" s="281" t="s">
        <v>124</v>
      </c>
      <c r="C372" s="287" t="s">
        <v>125</v>
      </c>
      <c r="D372" s="288">
        <f>D368+D371</f>
        <v>660305</v>
      </c>
      <c r="E372" s="288"/>
      <c r="F372" s="289">
        <f>F368+F371</f>
        <v>660305</v>
      </c>
      <c r="G372" s="10"/>
      <c r="V372" s="285"/>
      <c r="W372" s="281" t="s">
        <v>124</v>
      </c>
      <c r="X372" s="287" t="s">
        <v>125</v>
      </c>
      <c r="Y372" s="288">
        <f>Y368+Y371</f>
        <v>1543500</v>
      </c>
      <c r="Z372" s="531"/>
      <c r="AA372" s="610">
        <f>AA368+AA371</f>
        <v>1543500</v>
      </c>
      <c r="AB372" s="473"/>
      <c r="AC372">
        <v>0</v>
      </c>
    </row>
    <row r="373" spans="1:28" ht="15">
      <c r="A373" s="291"/>
      <c r="B373" s="292"/>
      <c r="C373" s="293"/>
      <c r="D373" s="294"/>
      <c r="E373" s="294"/>
      <c r="F373" s="295"/>
      <c r="G373" s="10"/>
      <c r="V373" s="291"/>
      <c r="W373" s="292"/>
      <c r="X373" s="293"/>
      <c r="Y373" s="294"/>
      <c r="Z373" s="532"/>
      <c r="AA373" s="533"/>
      <c r="AB373" s="473"/>
    </row>
    <row r="374" spans="1:28" ht="15">
      <c r="A374" s="296" t="s">
        <v>182</v>
      </c>
      <c r="B374" s="297" t="s">
        <v>183</v>
      </c>
      <c r="C374" s="293"/>
      <c r="D374" s="294"/>
      <c r="E374" s="294"/>
      <c r="F374" s="295"/>
      <c r="G374" s="10"/>
      <c r="V374" s="296" t="s">
        <v>182</v>
      </c>
      <c r="W374" s="297" t="s">
        <v>183</v>
      </c>
      <c r="X374" s="293"/>
      <c r="Y374" s="294"/>
      <c r="Z374" s="532"/>
      <c r="AA374" s="533"/>
      <c r="AB374" s="473"/>
    </row>
    <row r="375" spans="1:28" ht="15">
      <c r="A375" s="291"/>
      <c r="B375" s="292"/>
      <c r="C375" s="293"/>
      <c r="D375" s="294"/>
      <c r="E375" s="294"/>
      <c r="F375" s="295"/>
      <c r="G375" s="10"/>
      <c r="V375" s="291"/>
      <c r="W375" s="292"/>
      <c r="X375" s="293"/>
      <c r="Y375" s="294"/>
      <c r="Z375" s="532"/>
      <c r="AA375" s="533"/>
      <c r="AB375" s="473"/>
    </row>
    <row r="376" spans="1:28" ht="15">
      <c r="A376" s="291"/>
      <c r="B376" s="297" t="s">
        <v>105</v>
      </c>
      <c r="C376" s="298" t="s">
        <v>106</v>
      </c>
      <c r="D376" s="299"/>
      <c r="E376" s="299"/>
      <c r="F376" s="300"/>
      <c r="G376" s="10"/>
      <c r="V376" s="291"/>
      <c r="W376" s="297" t="s">
        <v>105</v>
      </c>
      <c r="X376" s="298" t="s">
        <v>106</v>
      </c>
      <c r="Y376" s="299"/>
      <c r="Z376" s="534"/>
      <c r="AA376" s="612"/>
      <c r="AB376" s="473"/>
    </row>
    <row r="377" spans="1:28" ht="15">
      <c r="A377" s="291"/>
      <c r="B377" s="292" t="s">
        <v>111</v>
      </c>
      <c r="C377" s="293" t="s">
        <v>112</v>
      </c>
      <c r="D377" s="294">
        <f>E377+F377</f>
        <v>0</v>
      </c>
      <c r="E377" s="294"/>
      <c r="F377" s="295">
        <v>0</v>
      </c>
      <c r="G377" s="10"/>
      <c r="V377" s="291"/>
      <c r="W377" s="292" t="s">
        <v>111</v>
      </c>
      <c r="X377" s="293" t="s">
        <v>112</v>
      </c>
      <c r="Y377" s="294">
        <f>Z377+AA377</f>
        <v>3000</v>
      </c>
      <c r="Z377" s="532"/>
      <c r="AA377" s="613">
        <v>3000</v>
      </c>
      <c r="AB377" s="473"/>
    </row>
    <row r="378" spans="1:28" ht="15">
      <c r="A378" s="291"/>
      <c r="B378" s="292" t="s">
        <v>115</v>
      </c>
      <c r="C378" s="293" t="s">
        <v>116</v>
      </c>
      <c r="D378" s="294">
        <f>E378+F378</f>
        <v>20000</v>
      </c>
      <c r="E378" s="294"/>
      <c r="F378" s="295">
        <v>20000</v>
      </c>
      <c r="G378" s="10"/>
      <c r="V378" s="291"/>
      <c r="W378" s="292" t="s">
        <v>115</v>
      </c>
      <c r="X378" s="293" t="s">
        <v>116</v>
      </c>
      <c r="Y378" s="294">
        <f>Z378+AA378</f>
        <v>30000</v>
      </c>
      <c r="Z378" s="532"/>
      <c r="AA378" s="613">
        <v>30000</v>
      </c>
      <c r="AB378" s="473"/>
    </row>
    <row r="379" spans="1:28" ht="15">
      <c r="A379" s="291"/>
      <c r="B379" s="286" t="s">
        <v>145</v>
      </c>
      <c r="C379" s="293" t="s">
        <v>146</v>
      </c>
      <c r="D379" s="299">
        <f>F379+E379</f>
        <v>0</v>
      </c>
      <c r="E379" s="294"/>
      <c r="F379" s="300"/>
      <c r="G379" s="10"/>
      <c r="V379" s="291"/>
      <c r="W379" s="286" t="s">
        <v>145</v>
      </c>
      <c r="X379" s="293" t="s">
        <v>146</v>
      </c>
      <c r="Y379" s="299">
        <f>AA379+Z379</f>
        <v>0</v>
      </c>
      <c r="Z379" s="532"/>
      <c r="AA379" s="612"/>
      <c r="AB379" s="473"/>
    </row>
    <row r="380" spans="1:28" ht="15">
      <c r="A380" s="291"/>
      <c r="B380" s="297" t="s">
        <v>124</v>
      </c>
      <c r="C380" s="298" t="s">
        <v>125</v>
      </c>
      <c r="D380" s="299">
        <f>D377+D378+D379</f>
        <v>20000</v>
      </c>
      <c r="E380" s="299"/>
      <c r="F380" s="300">
        <f>F377+F378+F379</f>
        <v>20000</v>
      </c>
      <c r="G380" s="10"/>
      <c r="V380" s="291"/>
      <c r="W380" s="297" t="s">
        <v>124</v>
      </c>
      <c r="X380" s="298" t="s">
        <v>125</v>
      </c>
      <c r="Y380" s="299">
        <f>Y377+Y378+Y379</f>
        <v>33000</v>
      </c>
      <c r="Z380" s="534"/>
      <c r="AA380" s="612">
        <f>AA377+AA378+AA379</f>
        <v>33000</v>
      </c>
      <c r="AB380" s="473"/>
    </row>
    <row r="381" spans="1:28" ht="15">
      <c r="A381" s="291"/>
      <c r="B381" s="297"/>
      <c r="C381" s="298"/>
      <c r="D381" s="299"/>
      <c r="E381" s="299"/>
      <c r="F381" s="300"/>
      <c r="G381" s="10"/>
      <c r="J381" t="s">
        <v>256</v>
      </c>
      <c r="V381" s="291"/>
      <c r="W381" s="297"/>
      <c r="X381" s="298"/>
      <c r="Y381" s="299"/>
      <c r="Z381" s="534"/>
      <c r="AA381" s="535"/>
      <c r="AB381" s="473"/>
    </row>
    <row r="382" spans="1:28" ht="15">
      <c r="A382" s="296" t="s">
        <v>184</v>
      </c>
      <c r="B382" s="297" t="s">
        <v>185</v>
      </c>
      <c r="C382" s="293"/>
      <c r="D382" s="294"/>
      <c r="E382" s="294"/>
      <c r="F382" s="295"/>
      <c r="G382" s="10"/>
      <c r="J382">
        <v>101</v>
      </c>
      <c r="K382">
        <v>5300</v>
      </c>
      <c r="L382">
        <v>10.5</v>
      </c>
      <c r="M382">
        <f>K382*L382%</f>
        <v>556.5</v>
      </c>
      <c r="N382">
        <v>2.8</v>
      </c>
      <c r="O382">
        <f>K382*N382%</f>
        <v>148.39999999999998</v>
      </c>
      <c r="P382">
        <v>4.8</v>
      </c>
      <c r="Q382">
        <f>K382*P382%</f>
        <v>254.4</v>
      </c>
      <c r="V382" s="296" t="s">
        <v>184</v>
      </c>
      <c r="W382" s="297" t="s">
        <v>185</v>
      </c>
      <c r="X382" s="293"/>
      <c r="Y382" s="294"/>
      <c r="Z382" s="532"/>
      <c r="AA382" s="533"/>
      <c r="AB382" s="473"/>
    </row>
    <row r="383" spans="1:28" ht="15">
      <c r="A383" s="291"/>
      <c r="B383" s="292"/>
      <c r="C383" s="293"/>
      <c r="D383" s="294"/>
      <c r="E383" s="294"/>
      <c r="F383" s="295"/>
      <c r="G383" s="10"/>
      <c r="J383">
        <v>208</v>
      </c>
      <c r="K383">
        <v>140</v>
      </c>
      <c r="P383">
        <v>4.8</v>
      </c>
      <c r="Q383">
        <f>K383*P383%</f>
        <v>6.72</v>
      </c>
      <c r="V383" s="291"/>
      <c r="W383" s="292"/>
      <c r="X383" s="293"/>
      <c r="Y383" s="294"/>
      <c r="Z383" s="532"/>
      <c r="AA383" s="533"/>
      <c r="AB383" s="473"/>
    </row>
    <row r="384" spans="1:28" ht="21">
      <c r="A384" s="291"/>
      <c r="B384" s="297" t="s">
        <v>100</v>
      </c>
      <c r="C384" s="298" t="s">
        <v>11</v>
      </c>
      <c r="D384" s="299">
        <f aca="true" t="shared" si="25" ref="D384:D390">E384+F384</f>
        <v>12000</v>
      </c>
      <c r="E384" s="299"/>
      <c r="F384" s="295">
        <v>12000</v>
      </c>
      <c r="G384" s="10"/>
      <c r="K384">
        <f>SUM(K382:K383)</f>
        <v>5440</v>
      </c>
      <c r="M384">
        <f>SUM(M382:M383)</f>
        <v>556.5</v>
      </c>
      <c r="O384">
        <f>SUM(O382:O383)</f>
        <v>148.39999999999998</v>
      </c>
      <c r="Q384">
        <f>SUM(Q382:Q383)</f>
        <v>261.12</v>
      </c>
      <c r="V384" s="291"/>
      <c r="W384" s="297" t="s">
        <v>100</v>
      </c>
      <c r="X384" s="298" t="s">
        <v>11</v>
      </c>
      <c r="Y384" s="299">
        <f aca="true" t="shared" si="26" ref="Y384:Y390">Z384+AA384</f>
        <v>92400</v>
      </c>
      <c r="Z384" s="534"/>
      <c r="AA384" s="613">
        <v>92400</v>
      </c>
      <c r="AB384" s="473"/>
    </row>
    <row r="385" spans="1:28" ht="21">
      <c r="A385" s="291"/>
      <c r="B385" s="297" t="s">
        <v>101</v>
      </c>
      <c r="C385" s="298" t="s">
        <v>102</v>
      </c>
      <c r="D385" s="299">
        <f t="shared" si="25"/>
        <v>200</v>
      </c>
      <c r="E385" s="299"/>
      <c r="F385" s="295">
        <v>200</v>
      </c>
      <c r="G385" s="10"/>
      <c r="V385" s="291"/>
      <c r="W385" s="297" t="s">
        <v>101</v>
      </c>
      <c r="X385" s="298" t="s">
        <v>102</v>
      </c>
      <c r="Y385" s="299">
        <f t="shared" si="26"/>
        <v>0</v>
      </c>
      <c r="Z385" s="534"/>
      <c r="AA385" s="613"/>
      <c r="AB385" s="473"/>
    </row>
    <row r="386" spans="1:28" ht="21">
      <c r="A386" s="291"/>
      <c r="B386" s="301" t="s">
        <v>103</v>
      </c>
      <c r="C386" s="298" t="s">
        <v>104</v>
      </c>
      <c r="D386" s="299">
        <f t="shared" si="25"/>
        <v>2380</v>
      </c>
      <c r="E386" s="299"/>
      <c r="F386" s="295">
        <v>2380</v>
      </c>
      <c r="G386" s="10"/>
      <c r="V386" s="291"/>
      <c r="W386" s="301" t="s">
        <v>103</v>
      </c>
      <c r="X386" s="298" t="s">
        <v>104</v>
      </c>
      <c r="Y386" s="299">
        <f t="shared" si="26"/>
        <v>18480</v>
      </c>
      <c r="Z386" s="534"/>
      <c r="AA386" s="613">
        <v>18480</v>
      </c>
      <c r="AB386" s="473"/>
    </row>
    <row r="387" spans="1:28" ht="15">
      <c r="A387" s="291"/>
      <c r="B387" s="297" t="s">
        <v>105</v>
      </c>
      <c r="C387" s="298" t="s">
        <v>106</v>
      </c>
      <c r="D387" s="299">
        <f t="shared" si="25"/>
        <v>0</v>
      </c>
      <c r="E387" s="299"/>
      <c r="F387" s="295">
        <v>0</v>
      </c>
      <c r="G387" s="10"/>
      <c r="M387">
        <f>M384+O384+Q384</f>
        <v>966.02</v>
      </c>
      <c r="V387" s="291"/>
      <c r="W387" s="297" t="s">
        <v>105</v>
      </c>
      <c r="X387" s="298" t="s">
        <v>106</v>
      </c>
      <c r="Y387" s="299">
        <f t="shared" si="26"/>
        <v>0</v>
      </c>
      <c r="Z387" s="534"/>
      <c r="AA387" s="613">
        <v>0</v>
      </c>
      <c r="AB387" s="473"/>
    </row>
    <row r="388" spans="1:28" ht="15">
      <c r="A388" s="291"/>
      <c r="B388" s="292" t="s">
        <v>111</v>
      </c>
      <c r="C388" s="293" t="s">
        <v>112</v>
      </c>
      <c r="D388" s="299">
        <f>E388+F388</f>
        <v>20000</v>
      </c>
      <c r="E388" s="299"/>
      <c r="F388" s="295">
        <v>20000</v>
      </c>
      <c r="G388" s="10"/>
      <c r="V388" s="291"/>
      <c r="W388" s="292" t="s">
        <v>111</v>
      </c>
      <c r="X388" s="293" t="s">
        <v>112</v>
      </c>
      <c r="Y388" s="299">
        <f t="shared" si="26"/>
        <v>5000</v>
      </c>
      <c r="Z388" s="534"/>
      <c r="AA388" s="613">
        <v>5000</v>
      </c>
      <c r="AB388" s="473"/>
    </row>
    <row r="389" spans="1:28" ht="15">
      <c r="A389" s="291"/>
      <c r="B389" s="292" t="s">
        <v>115</v>
      </c>
      <c r="C389" s="293" t="s">
        <v>116</v>
      </c>
      <c r="D389" s="299">
        <f t="shared" si="25"/>
        <v>445000</v>
      </c>
      <c r="E389" s="294"/>
      <c r="F389" s="295">
        <v>445000</v>
      </c>
      <c r="G389" s="10"/>
      <c r="V389" s="291"/>
      <c r="W389" s="292" t="s">
        <v>115</v>
      </c>
      <c r="X389" s="293" t="s">
        <v>116</v>
      </c>
      <c r="Y389" s="299">
        <f t="shared" si="26"/>
        <v>1730000</v>
      </c>
      <c r="Z389" s="532"/>
      <c r="AA389" s="613">
        <v>1730000</v>
      </c>
      <c r="AB389" s="473"/>
    </row>
    <row r="390" spans="1:28" ht="22.5">
      <c r="A390" s="291"/>
      <c r="B390" s="286" t="s">
        <v>132</v>
      </c>
      <c r="C390" s="282" t="s">
        <v>273</v>
      </c>
      <c r="D390" s="299">
        <f t="shared" si="25"/>
        <v>0</v>
      </c>
      <c r="E390" s="294"/>
      <c r="F390" s="295"/>
      <c r="G390" s="10"/>
      <c r="V390" s="291"/>
      <c r="W390" s="286" t="s">
        <v>132</v>
      </c>
      <c r="X390" s="282" t="s">
        <v>273</v>
      </c>
      <c r="Y390" s="299">
        <f t="shared" si="26"/>
        <v>0</v>
      </c>
      <c r="Z390" s="532"/>
      <c r="AA390" s="613"/>
      <c r="AB390" s="473"/>
    </row>
    <row r="391" spans="1:28" ht="15">
      <c r="A391" s="291"/>
      <c r="B391" s="297" t="s">
        <v>124</v>
      </c>
      <c r="C391" s="298" t="s">
        <v>125</v>
      </c>
      <c r="D391" s="299">
        <f>SUM(D384:D390)</f>
        <v>479580</v>
      </c>
      <c r="E391" s="299"/>
      <c r="F391" s="300">
        <f>SUM(F384:F390)</f>
        <v>479580</v>
      </c>
      <c r="G391" s="10"/>
      <c r="V391" s="291"/>
      <c r="W391" s="297" t="s">
        <v>124</v>
      </c>
      <c r="X391" s="298" t="s">
        <v>125</v>
      </c>
      <c r="Y391" s="299">
        <f>SUM(Y384:Y390)</f>
        <v>1845880</v>
      </c>
      <c r="Z391" s="534"/>
      <c r="AA391" s="612">
        <f>SUM(AA384:AA390)</f>
        <v>1845880</v>
      </c>
      <c r="AB391" s="473"/>
    </row>
    <row r="392" spans="1:28" ht="15">
      <c r="A392" s="291"/>
      <c r="B392" s="292"/>
      <c r="C392" s="293"/>
      <c r="D392" s="294"/>
      <c r="E392" s="294"/>
      <c r="F392" s="295"/>
      <c r="G392" s="10"/>
      <c r="V392" s="291"/>
      <c r="W392" s="292"/>
      <c r="X392" s="293"/>
      <c r="Y392" s="294"/>
      <c r="Z392" s="532"/>
      <c r="AA392" s="533"/>
      <c r="AB392" s="473"/>
    </row>
    <row r="393" spans="1:28" ht="21">
      <c r="A393" s="302" t="s">
        <v>186</v>
      </c>
      <c r="B393" s="303" t="s">
        <v>187</v>
      </c>
      <c r="C393" s="304"/>
      <c r="D393" s="294"/>
      <c r="E393" s="294"/>
      <c r="F393" s="295"/>
      <c r="G393" s="10"/>
      <c r="V393" s="302" t="s">
        <v>186</v>
      </c>
      <c r="W393" s="303" t="s">
        <v>187</v>
      </c>
      <c r="X393" s="304"/>
      <c r="Y393" s="294"/>
      <c r="Z393" s="532"/>
      <c r="AA393" s="533"/>
      <c r="AB393" s="473"/>
    </row>
    <row r="394" spans="1:28" ht="15">
      <c r="A394" s="305"/>
      <c r="B394" s="306" t="s">
        <v>145</v>
      </c>
      <c r="C394" s="307" t="s">
        <v>146</v>
      </c>
      <c r="D394" s="294">
        <f>E394+F394</f>
        <v>0</v>
      </c>
      <c r="E394" s="294"/>
      <c r="F394" s="295">
        <v>0</v>
      </c>
      <c r="G394" s="10"/>
      <c r="V394" s="305"/>
      <c r="W394" s="306" t="s">
        <v>145</v>
      </c>
      <c r="X394" s="307" t="s">
        <v>146</v>
      </c>
      <c r="Y394" s="294">
        <f>Z394+AA394</f>
        <v>0</v>
      </c>
      <c r="Z394" s="532"/>
      <c r="AA394" s="613">
        <v>0</v>
      </c>
      <c r="AB394" s="473"/>
    </row>
    <row r="395" spans="1:28" ht="15">
      <c r="A395" s="305"/>
      <c r="B395" s="303" t="s">
        <v>147</v>
      </c>
      <c r="C395" s="304"/>
      <c r="D395" s="299">
        <f>SUM(D394)</f>
        <v>0</v>
      </c>
      <c r="E395" s="299"/>
      <c r="F395" s="300">
        <f>SUM(F394)</f>
        <v>0</v>
      </c>
      <c r="G395" s="10"/>
      <c r="V395" s="305"/>
      <c r="W395" s="303" t="s">
        <v>147</v>
      </c>
      <c r="X395" s="304"/>
      <c r="Y395" s="299">
        <f>SUM(Y394)</f>
        <v>0</v>
      </c>
      <c r="Z395" s="534"/>
      <c r="AA395" s="612">
        <f>SUM(AA394)</f>
        <v>0</v>
      </c>
      <c r="AB395" s="473"/>
    </row>
    <row r="396" spans="1:28" ht="15">
      <c r="A396" s="305"/>
      <c r="B396" s="303" t="s">
        <v>124</v>
      </c>
      <c r="C396" s="307" t="s">
        <v>125</v>
      </c>
      <c r="D396" s="299">
        <f>D395</f>
        <v>0</v>
      </c>
      <c r="E396" s="299"/>
      <c r="F396" s="300">
        <f>F395</f>
        <v>0</v>
      </c>
      <c r="G396" s="10"/>
      <c r="V396" s="305"/>
      <c r="W396" s="303" t="s">
        <v>124</v>
      </c>
      <c r="X396" s="307" t="s">
        <v>125</v>
      </c>
      <c r="Y396" s="299">
        <f>Y395</f>
        <v>0</v>
      </c>
      <c r="Z396" s="534"/>
      <c r="AA396" s="612">
        <f>AA395</f>
        <v>0</v>
      </c>
      <c r="AB396" s="473"/>
    </row>
    <row r="397" spans="1:28" ht="15">
      <c r="A397" s="305"/>
      <c r="B397" s="303"/>
      <c r="C397" s="307"/>
      <c r="D397" s="299"/>
      <c r="E397" s="299"/>
      <c r="F397" s="300"/>
      <c r="G397" s="10"/>
      <c r="V397" s="305"/>
      <c r="W397" s="303"/>
      <c r="X397" s="307"/>
      <c r="Y397" s="299"/>
      <c r="Z397" s="534"/>
      <c r="AA397" s="535"/>
      <c r="AB397" s="473"/>
    </row>
    <row r="398" spans="1:28" ht="31.5">
      <c r="A398" s="308">
        <v>7</v>
      </c>
      <c r="B398" s="309" t="s">
        <v>224</v>
      </c>
      <c r="C398" s="307"/>
      <c r="D398" s="299">
        <f>D414+D420+D431+D445</f>
        <v>205623</v>
      </c>
      <c r="E398" s="299">
        <f>E414+E420</f>
        <v>51100</v>
      </c>
      <c r="F398" s="300">
        <f>F414+F420+F431+F445</f>
        <v>142523</v>
      </c>
      <c r="G398" s="310">
        <f>G420</f>
        <v>12000</v>
      </c>
      <c r="H398" s="3"/>
      <c r="V398" s="308">
        <v>7</v>
      </c>
      <c r="W398" s="309" t="s">
        <v>224</v>
      </c>
      <c r="X398" s="307"/>
      <c r="Y398" s="299">
        <f>Y414+Y420+Y431+Y445</f>
        <v>317808</v>
      </c>
      <c r="Z398" s="626">
        <f>Z414+Z420</f>
        <v>117208</v>
      </c>
      <c r="AA398" s="612">
        <f>AA414+AA420+AA431+AA445</f>
        <v>184600</v>
      </c>
      <c r="AB398" s="573">
        <f>AB420</f>
        <v>16000</v>
      </c>
    </row>
    <row r="399" spans="1:28" ht="15">
      <c r="A399" s="308"/>
      <c r="B399" s="309"/>
      <c r="C399" s="307"/>
      <c r="D399" s="299"/>
      <c r="E399" s="299"/>
      <c r="F399" s="300"/>
      <c r="G399" s="10"/>
      <c r="V399" s="308"/>
      <c r="W399" s="309"/>
      <c r="X399" s="307"/>
      <c r="Y399" s="299"/>
      <c r="Z399" s="534"/>
      <c r="AA399" s="535"/>
      <c r="AB399" s="473"/>
    </row>
    <row r="400" spans="1:28" ht="21">
      <c r="A400" s="311" t="s">
        <v>188</v>
      </c>
      <c r="B400" s="312" t="s">
        <v>189</v>
      </c>
      <c r="C400" s="313"/>
      <c r="D400" s="314"/>
      <c r="E400" s="314"/>
      <c r="F400" s="315"/>
      <c r="G400" s="10"/>
      <c r="V400" s="311" t="s">
        <v>188</v>
      </c>
      <c r="W400" s="312" t="s">
        <v>189</v>
      </c>
      <c r="X400" s="313"/>
      <c r="Y400" s="314"/>
      <c r="Z400" s="536"/>
      <c r="AA400" s="537"/>
      <c r="AB400" s="473"/>
    </row>
    <row r="401" spans="1:28" ht="15">
      <c r="A401" s="311"/>
      <c r="B401" s="312"/>
      <c r="C401" s="313"/>
      <c r="D401" s="314"/>
      <c r="E401" s="314"/>
      <c r="F401" s="315"/>
      <c r="G401" s="10"/>
      <c r="V401" s="311"/>
      <c r="W401" s="312"/>
      <c r="X401" s="313"/>
      <c r="Y401" s="314"/>
      <c r="Z401" s="536"/>
      <c r="AA401" s="537"/>
      <c r="AB401" s="473"/>
    </row>
    <row r="402" spans="1:28" ht="15">
      <c r="A402" s="311"/>
      <c r="B402" s="312" t="s">
        <v>299</v>
      </c>
      <c r="C402" s="313" t="s">
        <v>11</v>
      </c>
      <c r="D402" s="314">
        <f>E402+F402</f>
        <v>28800</v>
      </c>
      <c r="E402" s="314"/>
      <c r="F402" s="315">
        <v>28800</v>
      </c>
      <c r="G402" s="10"/>
      <c r="V402" s="311"/>
      <c r="W402" s="312" t="s">
        <v>299</v>
      </c>
      <c r="X402" s="313" t="s">
        <v>11</v>
      </c>
      <c r="Y402" s="314">
        <f>Z402+AA402</f>
        <v>52800</v>
      </c>
      <c r="Z402" s="536"/>
      <c r="AA402" s="606">
        <v>52800</v>
      </c>
      <c r="AB402" s="473"/>
    </row>
    <row r="403" spans="1:28" ht="15">
      <c r="A403" s="311"/>
      <c r="B403" s="312" t="s">
        <v>300</v>
      </c>
      <c r="C403" s="313" t="s">
        <v>104</v>
      </c>
      <c r="D403" s="314">
        <f>E403+F403</f>
        <v>5620</v>
      </c>
      <c r="E403" s="314"/>
      <c r="F403" s="315">
        <v>5620</v>
      </c>
      <c r="G403" s="10"/>
      <c r="V403" s="311"/>
      <c r="W403" s="312" t="s">
        <v>300</v>
      </c>
      <c r="X403" s="313" t="s">
        <v>104</v>
      </c>
      <c r="Y403" s="314">
        <f>Z403+AA403</f>
        <v>10560</v>
      </c>
      <c r="Z403" s="536"/>
      <c r="AA403" s="606">
        <v>10560</v>
      </c>
      <c r="AB403" s="473"/>
    </row>
    <row r="404" spans="1:28" ht="15">
      <c r="A404" s="316"/>
      <c r="B404" s="317"/>
      <c r="C404" s="313"/>
      <c r="D404" s="314"/>
      <c r="E404" s="314"/>
      <c r="F404" s="315"/>
      <c r="G404" s="10"/>
      <c r="V404" s="316"/>
      <c r="W404" s="317"/>
      <c r="X404" s="313" t="s">
        <v>102</v>
      </c>
      <c r="Y404" s="314"/>
      <c r="Z404" s="536"/>
      <c r="AA404" s="606"/>
      <c r="AB404" s="473"/>
    </row>
    <row r="405" spans="1:28" ht="15">
      <c r="A405" s="316"/>
      <c r="B405" s="312" t="s">
        <v>105</v>
      </c>
      <c r="C405" s="318" t="s">
        <v>106</v>
      </c>
      <c r="D405" s="319"/>
      <c r="E405" s="319"/>
      <c r="F405" s="320"/>
      <c r="G405" s="10"/>
      <c r="V405" s="316"/>
      <c r="W405" s="312" t="s">
        <v>105</v>
      </c>
      <c r="X405" s="318" t="s">
        <v>106</v>
      </c>
      <c r="Y405" s="319"/>
      <c r="Z405" s="538"/>
      <c r="AA405" s="607"/>
      <c r="AB405" s="473"/>
    </row>
    <row r="406" spans="1:28" ht="15">
      <c r="A406" s="316"/>
      <c r="B406" s="317" t="s">
        <v>287</v>
      </c>
      <c r="C406" s="313" t="s">
        <v>108</v>
      </c>
      <c r="D406" s="314">
        <f>E406+F406</f>
        <v>0</v>
      </c>
      <c r="E406" s="319"/>
      <c r="F406" s="315">
        <v>0</v>
      </c>
      <c r="G406" s="10"/>
      <c r="V406" s="316"/>
      <c r="W406" s="317" t="s">
        <v>287</v>
      </c>
      <c r="X406" s="313" t="s">
        <v>108</v>
      </c>
      <c r="Y406" s="314">
        <f>Z406+AA406</f>
        <v>0</v>
      </c>
      <c r="Z406" s="538"/>
      <c r="AA406" s="606">
        <v>0</v>
      </c>
      <c r="AB406" s="473"/>
    </row>
    <row r="407" spans="1:28" ht="15">
      <c r="A407" s="316"/>
      <c r="B407" s="317" t="s">
        <v>111</v>
      </c>
      <c r="C407" s="313" t="s">
        <v>112</v>
      </c>
      <c r="D407" s="314">
        <f aca="true" t="shared" si="27" ref="D407:D413">E407+F407</f>
        <v>2000</v>
      </c>
      <c r="E407" s="314"/>
      <c r="F407" s="315">
        <v>2000</v>
      </c>
      <c r="G407" s="10"/>
      <c r="V407" s="316"/>
      <c r="W407" s="317" t="s">
        <v>111</v>
      </c>
      <c r="X407" s="313" t="s">
        <v>112</v>
      </c>
      <c r="Y407" s="314">
        <f aca="true" t="shared" si="28" ref="Y407:Y413">Z407+AA407</f>
        <v>2000</v>
      </c>
      <c r="Z407" s="536"/>
      <c r="AA407" s="606">
        <v>2000</v>
      </c>
      <c r="AB407" s="473"/>
    </row>
    <row r="408" spans="1:28" ht="15">
      <c r="A408" s="316"/>
      <c r="B408" s="317" t="s">
        <v>113</v>
      </c>
      <c r="C408" s="313" t="s">
        <v>114</v>
      </c>
      <c r="D408" s="314">
        <f t="shared" si="27"/>
        <v>5000</v>
      </c>
      <c r="E408" s="314"/>
      <c r="F408" s="315">
        <v>5000</v>
      </c>
      <c r="G408" s="10"/>
      <c r="V408" s="316"/>
      <c r="W408" s="317" t="s">
        <v>113</v>
      </c>
      <c r="X408" s="313" t="s">
        <v>114</v>
      </c>
      <c r="Y408" s="314">
        <f t="shared" si="28"/>
        <v>10000</v>
      </c>
      <c r="Z408" s="536"/>
      <c r="AA408" s="606">
        <v>10000</v>
      </c>
      <c r="AB408" s="473"/>
    </row>
    <row r="409" spans="1:28" ht="15">
      <c r="A409" s="316"/>
      <c r="B409" s="317" t="s">
        <v>115</v>
      </c>
      <c r="C409" s="313" t="s">
        <v>116</v>
      </c>
      <c r="D409" s="314">
        <f t="shared" si="27"/>
        <v>400</v>
      </c>
      <c r="E409" s="314"/>
      <c r="F409" s="315">
        <v>400</v>
      </c>
      <c r="G409" s="10"/>
      <c r="N409" s="3"/>
      <c r="V409" s="316"/>
      <c r="W409" s="317" t="s">
        <v>115</v>
      </c>
      <c r="X409" s="313" t="s">
        <v>116</v>
      </c>
      <c r="Y409" s="314">
        <f t="shared" si="28"/>
        <v>1000</v>
      </c>
      <c r="Z409" s="536"/>
      <c r="AA409" s="606">
        <v>1000</v>
      </c>
      <c r="AB409" s="473"/>
    </row>
    <row r="410" spans="1:28" ht="15">
      <c r="A410" s="316"/>
      <c r="B410" s="225" t="s">
        <v>119</v>
      </c>
      <c r="C410" s="313" t="s">
        <v>120</v>
      </c>
      <c r="D410" s="314">
        <f t="shared" si="27"/>
        <v>500</v>
      </c>
      <c r="E410" s="314"/>
      <c r="F410" s="315">
        <v>500</v>
      </c>
      <c r="G410" s="10"/>
      <c r="N410" s="3"/>
      <c r="V410" s="316"/>
      <c r="W410" s="225" t="s">
        <v>119</v>
      </c>
      <c r="X410" s="313" t="s">
        <v>120</v>
      </c>
      <c r="Y410" s="314">
        <f t="shared" si="28"/>
        <v>0</v>
      </c>
      <c r="Z410" s="536"/>
      <c r="AA410" s="606"/>
      <c r="AB410" s="473"/>
    </row>
    <row r="411" spans="1:28" ht="22.5">
      <c r="A411" s="316"/>
      <c r="B411" s="317" t="s">
        <v>121</v>
      </c>
      <c r="C411" s="313" t="s">
        <v>122</v>
      </c>
      <c r="D411" s="314">
        <f t="shared" si="27"/>
        <v>2938</v>
      </c>
      <c r="E411" s="314"/>
      <c r="F411" s="315">
        <v>2938</v>
      </c>
      <c r="G411" s="10"/>
      <c r="V411" s="316"/>
      <c r="W411" s="317" t="s">
        <v>121</v>
      </c>
      <c r="X411" s="313" t="s">
        <v>122</v>
      </c>
      <c r="Y411" s="314">
        <f t="shared" si="28"/>
        <v>0</v>
      </c>
      <c r="Z411" s="536"/>
      <c r="AA411" s="606"/>
      <c r="AB411" s="473"/>
    </row>
    <row r="412" spans="1:28" ht="21">
      <c r="A412" s="316"/>
      <c r="B412" s="321" t="s">
        <v>150</v>
      </c>
      <c r="C412" s="318" t="s">
        <v>69</v>
      </c>
      <c r="D412" s="314">
        <f t="shared" si="27"/>
        <v>30000</v>
      </c>
      <c r="E412" s="319"/>
      <c r="F412" s="320">
        <v>30000</v>
      </c>
      <c r="G412" s="10"/>
      <c r="V412" s="316"/>
      <c r="W412" s="321" t="s">
        <v>150</v>
      </c>
      <c r="X412" s="318" t="s">
        <v>69</v>
      </c>
      <c r="Y412" s="314">
        <f t="shared" si="28"/>
        <v>51000</v>
      </c>
      <c r="Z412" s="538"/>
      <c r="AA412" s="607">
        <v>51000</v>
      </c>
      <c r="AB412" s="473"/>
    </row>
    <row r="413" spans="1:28" ht="15">
      <c r="A413" s="316"/>
      <c r="B413" s="286" t="s">
        <v>145</v>
      </c>
      <c r="C413" s="287" t="s">
        <v>146</v>
      </c>
      <c r="D413" s="314">
        <f t="shared" si="27"/>
        <v>0</v>
      </c>
      <c r="E413" s="319"/>
      <c r="F413" s="320"/>
      <c r="G413" s="10"/>
      <c r="V413" s="316"/>
      <c r="W413" s="286" t="s">
        <v>145</v>
      </c>
      <c r="X413" s="287" t="s">
        <v>146</v>
      </c>
      <c r="Y413" s="314">
        <f t="shared" si="28"/>
        <v>0</v>
      </c>
      <c r="Z413" s="538"/>
      <c r="AA413" s="607"/>
      <c r="AB413" s="473"/>
    </row>
    <row r="414" spans="1:28" ht="15">
      <c r="A414" s="316"/>
      <c r="B414" s="312" t="s">
        <v>124</v>
      </c>
      <c r="C414" s="318" t="s">
        <v>125</v>
      </c>
      <c r="D414" s="319">
        <f>SUM(D402:D413)</f>
        <v>75258</v>
      </c>
      <c r="E414" s="319">
        <f>E406+E407+E408+E409+E410+E411+E412+E413</f>
        <v>0</v>
      </c>
      <c r="F414" s="320">
        <f>SUM(F402:F413)</f>
        <v>75258</v>
      </c>
      <c r="G414" s="10"/>
      <c r="V414" s="316"/>
      <c r="W414" s="312" t="s">
        <v>124</v>
      </c>
      <c r="X414" s="318" t="s">
        <v>125</v>
      </c>
      <c r="Y414" s="319">
        <f>SUM(Y402:Y413)</f>
        <v>127360</v>
      </c>
      <c r="Z414" s="637">
        <f>Z406+Z407+Z408+Z409+Z410+Z411+Z412+Z413</f>
        <v>0</v>
      </c>
      <c r="AA414" s="607">
        <f>SUM(AA402:AA413)</f>
        <v>127360</v>
      </c>
      <c r="AB414" s="473"/>
    </row>
    <row r="415" spans="1:28" ht="15">
      <c r="A415" s="316"/>
      <c r="B415" s="312"/>
      <c r="C415" s="318"/>
      <c r="D415" s="319"/>
      <c r="E415" s="319"/>
      <c r="F415" s="320"/>
      <c r="G415" s="10"/>
      <c r="V415" s="316"/>
      <c r="W415" s="312"/>
      <c r="X415" s="318"/>
      <c r="Y415" s="319"/>
      <c r="Z415" s="538"/>
      <c r="AA415" s="539"/>
      <c r="AB415" s="473"/>
    </row>
    <row r="416" spans="1:28" ht="15">
      <c r="A416" s="322" t="s">
        <v>190</v>
      </c>
      <c r="B416" s="323" t="s">
        <v>191</v>
      </c>
      <c r="C416" s="324"/>
      <c r="D416" s="325"/>
      <c r="E416" s="325"/>
      <c r="F416" s="326"/>
      <c r="G416" s="325"/>
      <c r="V416" s="322" t="s">
        <v>190</v>
      </c>
      <c r="W416" s="323" t="s">
        <v>191</v>
      </c>
      <c r="X416" s="324"/>
      <c r="Y416" s="325"/>
      <c r="Z416" s="540"/>
      <c r="AA416" s="541"/>
      <c r="AB416" s="540"/>
    </row>
    <row r="417" spans="1:28" ht="15">
      <c r="A417" s="327"/>
      <c r="B417" s="328"/>
      <c r="C417" s="324"/>
      <c r="D417" s="325"/>
      <c r="E417" s="325"/>
      <c r="F417" s="326"/>
      <c r="G417" s="325"/>
      <c r="V417" s="327"/>
      <c r="W417" s="328"/>
      <c r="X417" s="324"/>
      <c r="Y417" s="325"/>
      <c r="Z417" s="540"/>
      <c r="AA417" s="541"/>
      <c r="AB417" s="540"/>
    </row>
    <row r="418" spans="1:28" ht="21">
      <c r="A418" s="327"/>
      <c r="B418" s="329" t="s">
        <v>150</v>
      </c>
      <c r="C418" s="330" t="s">
        <v>69</v>
      </c>
      <c r="D418" s="331">
        <f>E418+F418+G418</f>
        <v>63100</v>
      </c>
      <c r="E418" s="331">
        <v>51100</v>
      </c>
      <c r="F418" s="332"/>
      <c r="G418" s="331">
        <v>12000</v>
      </c>
      <c r="V418" s="327"/>
      <c r="W418" s="329" t="s">
        <v>150</v>
      </c>
      <c r="X418" s="330" t="s">
        <v>69</v>
      </c>
      <c r="Y418" s="468">
        <f>Z418+AA418+AB418</f>
        <v>133208</v>
      </c>
      <c r="Z418" s="468">
        <v>117208</v>
      </c>
      <c r="AA418" s="543"/>
      <c r="AB418" s="468">
        <v>16000</v>
      </c>
    </row>
    <row r="419" spans="1:28" ht="15">
      <c r="A419" s="327"/>
      <c r="B419" s="171" t="s">
        <v>143</v>
      </c>
      <c r="C419" s="172" t="s">
        <v>144</v>
      </c>
      <c r="D419" s="331">
        <f>E419+F419+G419</f>
        <v>23875</v>
      </c>
      <c r="E419" s="331"/>
      <c r="F419" s="332">
        <v>23875</v>
      </c>
      <c r="G419" s="331">
        <v>0</v>
      </c>
      <c r="V419" s="327"/>
      <c r="W419" s="171" t="s">
        <v>143</v>
      </c>
      <c r="X419" s="172" t="s">
        <v>144</v>
      </c>
      <c r="Y419" s="331">
        <f>Z419+AA419+AB419</f>
        <v>0</v>
      </c>
      <c r="Z419" s="468">
        <v>0</v>
      </c>
      <c r="AA419" s="543"/>
      <c r="AB419" s="468">
        <v>0</v>
      </c>
    </row>
    <row r="420" spans="1:28" ht="15">
      <c r="A420" s="327"/>
      <c r="B420" s="333" t="s">
        <v>124</v>
      </c>
      <c r="C420" s="334" t="s">
        <v>125</v>
      </c>
      <c r="D420" s="331">
        <f>SUM(D418:D419)</f>
        <v>86975</v>
      </c>
      <c r="E420" s="331">
        <f>SUM(E418:E419)</f>
        <v>51100</v>
      </c>
      <c r="F420" s="332">
        <v>23875</v>
      </c>
      <c r="G420" s="331">
        <f>SUM(G418:G419)</f>
        <v>12000</v>
      </c>
      <c r="V420" s="327"/>
      <c r="W420" s="333" t="s">
        <v>124</v>
      </c>
      <c r="X420" s="334" t="s">
        <v>125</v>
      </c>
      <c r="Y420" s="331">
        <f>SUM(Y418:Y419)</f>
        <v>133208</v>
      </c>
      <c r="Z420" s="468">
        <f>Z418+Z419</f>
        <v>117208</v>
      </c>
      <c r="AA420" s="638">
        <f>AA418+AA419</f>
        <v>0</v>
      </c>
      <c r="AB420" s="468">
        <f>SUM(AB418:AB419)</f>
        <v>16000</v>
      </c>
    </row>
    <row r="421" spans="1:28" ht="15">
      <c r="A421" s="327"/>
      <c r="B421" s="329"/>
      <c r="C421" s="330"/>
      <c r="D421" s="331"/>
      <c r="E421" s="331"/>
      <c r="F421" s="332"/>
      <c r="G421" s="331"/>
      <c r="V421" s="327"/>
      <c r="W421" s="329"/>
      <c r="X421" s="330"/>
      <c r="Y421" s="331"/>
      <c r="Z421" s="542"/>
      <c r="AA421" s="543"/>
      <c r="AB421" s="542"/>
    </row>
    <row r="422" spans="1:29" ht="15">
      <c r="A422" s="335" t="s">
        <v>192</v>
      </c>
      <c r="B422" s="333" t="s">
        <v>193</v>
      </c>
      <c r="C422" s="336"/>
      <c r="D422" s="337"/>
      <c r="E422" s="337"/>
      <c r="F422" s="338"/>
      <c r="G422" s="10"/>
      <c r="V422" s="335" t="s">
        <v>192</v>
      </c>
      <c r="W422" s="333" t="s">
        <v>193</v>
      </c>
      <c r="X422" s="336"/>
      <c r="Y422" s="337"/>
      <c r="Z422" s="544"/>
      <c r="AA422" s="545"/>
      <c r="AB422" s="473"/>
      <c r="AC422" s="452"/>
    </row>
    <row r="423" spans="1:28" ht="15">
      <c r="A423" s="339"/>
      <c r="B423" s="340"/>
      <c r="C423" s="336"/>
      <c r="D423" s="337"/>
      <c r="E423" s="337"/>
      <c r="F423" s="338"/>
      <c r="G423" s="10"/>
      <c r="J423" t="s">
        <v>257</v>
      </c>
      <c r="V423" s="339"/>
      <c r="W423" s="340"/>
      <c r="X423" s="336"/>
      <c r="Y423" s="337"/>
      <c r="Z423" s="544"/>
      <c r="AA423" s="545"/>
      <c r="AB423" s="473" t="s">
        <v>16</v>
      </c>
    </row>
    <row r="424" spans="1:28" ht="21">
      <c r="A424" s="339"/>
      <c r="B424" s="333" t="s">
        <v>100</v>
      </c>
      <c r="C424" s="334" t="s">
        <v>11</v>
      </c>
      <c r="D424" s="341">
        <f>E424+F424</f>
        <v>14400</v>
      </c>
      <c r="E424" s="341"/>
      <c r="F424" s="342">
        <v>14400</v>
      </c>
      <c r="G424" s="10"/>
      <c r="J424">
        <v>101</v>
      </c>
      <c r="K424">
        <v>11050</v>
      </c>
      <c r="L424">
        <v>10.5</v>
      </c>
      <c r="M424">
        <f>K424*L424%</f>
        <v>1160.25</v>
      </c>
      <c r="N424">
        <v>2.8</v>
      </c>
      <c r="O424">
        <f>K424*N424%</f>
        <v>309.4</v>
      </c>
      <c r="P424">
        <v>4.8</v>
      </c>
      <c r="Q424">
        <f>K424*P424%</f>
        <v>530.4</v>
      </c>
      <c r="V424" s="339"/>
      <c r="W424" s="333" t="s">
        <v>100</v>
      </c>
      <c r="X424" s="334" t="s">
        <v>11</v>
      </c>
      <c r="Y424" s="341">
        <f>Z424+AA424</f>
        <v>12000</v>
      </c>
      <c r="Z424" s="546"/>
      <c r="AA424" s="598">
        <v>12000</v>
      </c>
      <c r="AB424" s="473"/>
    </row>
    <row r="425" spans="1:28" ht="21">
      <c r="A425" s="339"/>
      <c r="B425" s="333" t="s">
        <v>101</v>
      </c>
      <c r="C425" s="334" t="s">
        <v>102</v>
      </c>
      <c r="D425" s="341">
        <f>E425+F425</f>
        <v>200</v>
      </c>
      <c r="E425" s="341"/>
      <c r="F425" s="342">
        <v>200</v>
      </c>
      <c r="G425" s="10"/>
      <c r="J425">
        <v>208</v>
      </c>
      <c r="K425">
        <v>200</v>
      </c>
      <c r="P425">
        <v>4.8</v>
      </c>
      <c r="Q425">
        <f>K425*P425%</f>
        <v>9.6</v>
      </c>
      <c r="V425" s="339"/>
      <c r="W425" s="333" t="s">
        <v>101</v>
      </c>
      <c r="X425" s="334" t="s">
        <v>102</v>
      </c>
      <c r="Y425" s="341">
        <f>Z425+AA425</f>
        <v>0</v>
      </c>
      <c r="Z425" s="546"/>
      <c r="AA425" s="598"/>
      <c r="AB425" s="473"/>
    </row>
    <row r="426" spans="1:28" ht="21">
      <c r="A426" s="339"/>
      <c r="B426" s="343" t="s">
        <v>103</v>
      </c>
      <c r="C426" s="334" t="s">
        <v>104</v>
      </c>
      <c r="D426" s="341">
        <f>E426+F426</f>
        <v>2850</v>
      </c>
      <c r="E426" s="341"/>
      <c r="F426" s="342">
        <v>2850</v>
      </c>
      <c r="G426" s="10"/>
      <c r="K426">
        <f>SUM(K424:K425)</f>
        <v>11250</v>
      </c>
      <c r="M426">
        <f>SUM(M424:M425)</f>
        <v>1160.25</v>
      </c>
      <c r="O426">
        <f>SUM(O424:O425)</f>
        <v>309.4</v>
      </c>
      <c r="Q426">
        <f>SUM(Q424:Q425)</f>
        <v>540</v>
      </c>
      <c r="V426" s="339"/>
      <c r="W426" s="343" t="s">
        <v>103</v>
      </c>
      <c r="X426" s="334" t="s">
        <v>104</v>
      </c>
      <c r="Y426" s="341">
        <f>Z426+AA426</f>
        <v>2400</v>
      </c>
      <c r="Z426" s="546"/>
      <c r="AA426" s="598">
        <v>2400</v>
      </c>
      <c r="AB426" s="473"/>
    </row>
    <row r="427" spans="1:28" ht="15">
      <c r="A427" s="339"/>
      <c r="B427" s="333" t="s">
        <v>105</v>
      </c>
      <c r="C427" s="334" t="s">
        <v>106</v>
      </c>
      <c r="D427" s="341"/>
      <c r="E427" s="341"/>
      <c r="F427" s="342"/>
      <c r="G427" s="10"/>
      <c r="V427" s="339"/>
      <c r="W427" s="333" t="s">
        <v>105</v>
      </c>
      <c r="X427" s="334" t="s">
        <v>106</v>
      </c>
      <c r="Y427" s="341"/>
      <c r="Z427" s="546"/>
      <c r="AA427" s="598"/>
      <c r="AB427" s="473"/>
    </row>
    <row r="428" spans="1:28" ht="15">
      <c r="A428" s="339"/>
      <c r="B428" s="340" t="s">
        <v>111</v>
      </c>
      <c r="C428" s="336" t="s">
        <v>112</v>
      </c>
      <c r="D428" s="341">
        <f>E428+F428</f>
        <v>500</v>
      </c>
      <c r="E428" s="337"/>
      <c r="F428" s="338">
        <v>500</v>
      </c>
      <c r="G428" s="10"/>
      <c r="V428" s="339"/>
      <c r="W428" s="340" t="s">
        <v>111</v>
      </c>
      <c r="X428" s="336" t="s">
        <v>112</v>
      </c>
      <c r="Y428" s="341">
        <f>Z428+AA428</f>
        <v>500</v>
      </c>
      <c r="Z428" s="544"/>
      <c r="AA428" s="599">
        <v>500</v>
      </c>
      <c r="AB428" s="473"/>
    </row>
    <row r="429" spans="1:28" ht="15">
      <c r="A429" s="339"/>
      <c r="B429" s="340" t="s">
        <v>115</v>
      </c>
      <c r="C429" s="336" t="s">
        <v>116</v>
      </c>
      <c r="D429" s="341">
        <f>E429+F429</f>
        <v>0</v>
      </c>
      <c r="E429" s="337"/>
      <c r="F429" s="338">
        <v>0</v>
      </c>
      <c r="G429" s="10"/>
      <c r="K429">
        <f>K426+M429</f>
        <v>13259.65</v>
      </c>
      <c r="M429">
        <f>M426+O426+Q426</f>
        <v>2009.65</v>
      </c>
      <c r="V429" s="339"/>
      <c r="W429" s="340" t="s">
        <v>115</v>
      </c>
      <c r="X429" s="336" t="s">
        <v>116</v>
      </c>
      <c r="Y429" s="341">
        <f>Z429+AA429</f>
        <v>20000</v>
      </c>
      <c r="Z429" s="544"/>
      <c r="AA429" s="599">
        <v>20000</v>
      </c>
      <c r="AB429" s="473"/>
    </row>
    <row r="430" spans="1:28" ht="22.5">
      <c r="A430" s="339"/>
      <c r="B430" s="317" t="s">
        <v>121</v>
      </c>
      <c r="C430" s="336" t="s">
        <v>122</v>
      </c>
      <c r="D430" s="341">
        <f>E430+F430</f>
        <v>100</v>
      </c>
      <c r="E430" s="337"/>
      <c r="F430" s="338">
        <v>100</v>
      </c>
      <c r="G430" s="10"/>
      <c r="V430" s="339"/>
      <c r="W430" s="317" t="s">
        <v>121</v>
      </c>
      <c r="X430" s="336" t="s">
        <v>122</v>
      </c>
      <c r="Y430" s="341">
        <f>Z430+AA430</f>
        <v>0</v>
      </c>
      <c r="Z430" s="544"/>
      <c r="AA430" s="599"/>
      <c r="AB430" s="473"/>
    </row>
    <row r="431" spans="1:28" ht="15">
      <c r="A431" s="339"/>
      <c r="B431" s="333" t="s">
        <v>124</v>
      </c>
      <c r="C431" s="334" t="s">
        <v>125</v>
      </c>
      <c r="D431" s="341">
        <f>SUM(D424:D430)</f>
        <v>18050</v>
      </c>
      <c r="E431" s="341"/>
      <c r="F431" s="342">
        <f>SUM(F424:F430)</f>
        <v>18050</v>
      </c>
      <c r="G431" s="10"/>
      <c r="V431" s="339"/>
      <c r="W431" s="333" t="s">
        <v>124</v>
      </c>
      <c r="X431" s="334" t="s">
        <v>125</v>
      </c>
      <c r="Y431" s="341">
        <f>SUM(Y424:Y430)</f>
        <v>34900</v>
      </c>
      <c r="Z431" s="546"/>
      <c r="AA431" s="598">
        <f>SUM(AA424:AA430)</f>
        <v>34900</v>
      </c>
      <c r="AB431" s="473"/>
    </row>
    <row r="432" spans="1:28" ht="15">
      <c r="A432" s="339"/>
      <c r="B432" s="333"/>
      <c r="C432" s="334"/>
      <c r="D432" s="341"/>
      <c r="E432" s="341"/>
      <c r="F432" s="342"/>
      <c r="G432" s="10"/>
      <c r="V432" s="339"/>
      <c r="W432" s="333"/>
      <c r="X432" s="334"/>
      <c r="Y432" s="341"/>
      <c r="Z432" s="546"/>
      <c r="AA432" s="547"/>
      <c r="AB432" s="473"/>
    </row>
    <row r="433" spans="1:28" ht="21">
      <c r="A433" s="344" t="s">
        <v>194</v>
      </c>
      <c r="B433" s="345" t="s">
        <v>195</v>
      </c>
      <c r="C433" s="346"/>
      <c r="D433" s="347"/>
      <c r="E433" s="347"/>
      <c r="F433" s="348"/>
      <c r="G433" s="10"/>
      <c r="V433" s="344" t="s">
        <v>194</v>
      </c>
      <c r="W433" s="345" t="s">
        <v>195</v>
      </c>
      <c r="X433" s="346"/>
      <c r="Y433" s="347"/>
      <c r="Z433" s="548"/>
      <c r="AA433" s="549"/>
      <c r="AB433" s="473"/>
    </row>
    <row r="434" spans="1:28" ht="21">
      <c r="A434" s="344"/>
      <c r="B434" s="297" t="s">
        <v>100</v>
      </c>
      <c r="C434" s="298" t="s">
        <v>11</v>
      </c>
      <c r="D434" s="347">
        <f>E434+F434</f>
        <v>18000</v>
      </c>
      <c r="E434" s="347"/>
      <c r="F434" s="348">
        <v>18000</v>
      </c>
      <c r="G434" s="10"/>
      <c r="V434" s="344"/>
      <c r="W434" s="297" t="s">
        <v>100</v>
      </c>
      <c r="X434" s="298" t="s">
        <v>11</v>
      </c>
      <c r="Y434" s="347">
        <f>Z434+AA434</f>
        <v>13200</v>
      </c>
      <c r="Z434" s="548"/>
      <c r="AA434" s="600">
        <v>13200</v>
      </c>
      <c r="AB434" s="473"/>
    </row>
    <row r="435" spans="1:28" ht="21">
      <c r="A435" s="344"/>
      <c r="B435" s="297" t="s">
        <v>101</v>
      </c>
      <c r="C435" s="298" t="s">
        <v>102</v>
      </c>
      <c r="D435" s="347">
        <f>E435+F435</f>
        <v>200</v>
      </c>
      <c r="E435" s="347"/>
      <c r="F435" s="348">
        <v>200</v>
      </c>
      <c r="G435" s="10"/>
      <c r="V435" s="344"/>
      <c r="W435" s="297" t="s">
        <v>101</v>
      </c>
      <c r="X435" s="298" t="s">
        <v>102</v>
      </c>
      <c r="Y435" s="347">
        <f>Z435+AA435</f>
        <v>0</v>
      </c>
      <c r="Z435" s="548"/>
      <c r="AA435" s="600"/>
      <c r="AB435" s="473"/>
    </row>
    <row r="436" spans="1:28" ht="21">
      <c r="A436" s="349"/>
      <c r="B436" s="301" t="s">
        <v>103</v>
      </c>
      <c r="C436" s="298" t="s">
        <v>104</v>
      </c>
      <c r="D436" s="347">
        <f>E436+F436</f>
        <v>3550</v>
      </c>
      <c r="E436" s="347"/>
      <c r="F436" s="348">
        <v>3550</v>
      </c>
      <c r="G436" s="10"/>
      <c r="V436" s="349"/>
      <c r="W436" s="301" t="s">
        <v>103</v>
      </c>
      <c r="X436" s="298" t="s">
        <v>104</v>
      </c>
      <c r="Y436" s="347">
        <f>Z436+AA436</f>
        <v>2640</v>
      </c>
      <c r="Z436" s="548"/>
      <c r="AA436" s="600">
        <v>2640</v>
      </c>
      <c r="AB436" s="473"/>
    </row>
    <row r="437" spans="1:28" ht="15">
      <c r="A437" s="349"/>
      <c r="B437" s="345" t="s">
        <v>105</v>
      </c>
      <c r="C437" s="351" t="s">
        <v>106</v>
      </c>
      <c r="D437" s="352"/>
      <c r="E437" s="352"/>
      <c r="F437" s="353"/>
      <c r="G437" s="10"/>
      <c r="V437" s="349"/>
      <c r="W437" s="345" t="s">
        <v>105</v>
      </c>
      <c r="X437" s="351" t="s">
        <v>106</v>
      </c>
      <c r="Y437" s="352"/>
      <c r="Z437" s="550"/>
      <c r="AA437" s="601"/>
      <c r="AB437" s="473"/>
    </row>
    <row r="438" spans="1:28" ht="15">
      <c r="A438" s="349"/>
      <c r="B438" s="350" t="s">
        <v>111</v>
      </c>
      <c r="C438" s="346" t="s">
        <v>112</v>
      </c>
      <c r="D438" s="347">
        <f aca="true" t="shared" si="29" ref="D438:D443">E438+F438</f>
        <v>500</v>
      </c>
      <c r="E438" s="347"/>
      <c r="F438" s="348">
        <v>500</v>
      </c>
      <c r="G438" s="10"/>
      <c r="V438" s="349"/>
      <c r="W438" s="350" t="s">
        <v>111</v>
      </c>
      <c r="X438" s="346" t="s">
        <v>112</v>
      </c>
      <c r="Y438" s="347">
        <f>Z438+AA438</f>
        <v>500</v>
      </c>
      <c r="Z438" s="548"/>
      <c r="AA438" s="600">
        <v>500</v>
      </c>
      <c r="AB438" s="473"/>
    </row>
    <row r="439" spans="1:28" ht="15">
      <c r="A439" s="349"/>
      <c r="B439" s="350" t="s">
        <v>115</v>
      </c>
      <c r="C439" s="346" t="s">
        <v>116</v>
      </c>
      <c r="D439" s="347">
        <f t="shared" si="29"/>
        <v>500</v>
      </c>
      <c r="E439" s="347"/>
      <c r="F439" s="348">
        <v>500</v>
      </c>
      <c r="G439" s="10"/>
      <c r="V439" s="349"/>
      <c r="W439" s="350" t="s">
        <v>115</v>
      </c>
      <c r="X439" s="346" t="s">
        <v>116</v>
      </c>
      <c r="Y439" s="347">
        <f>Z439+AA439</f>
        <v>4000</v>
      </c>
      <c r="Z439" s="548"/>
      <c r="AA439" s="600">
        <v>4000</v>
      </c>
      <c r="AB439" s="473"/>
    </row>
    <row r="440" spans="1:28" ht="15">
      <c r="A440" s="349"/>
      <c r="B440" s="225" t="s">
        <v>119</v>
      </c>
      <c r="C440" s="346" t="s">
        <v>120</v>
      </c>
      <c r="D440" s="347">
        <f t="shared" si="29"/>
        <v>150</v>
      </c>
      <c r="E440" s="347"/>
      <c r="F440" s="348">
        <v>150</v>
      </c>
      <c r="G440" s="10"/>
      <c r="V440" s="349"/>
      <c r="W440" s="225" t="s">
        <v>119</v>
      </c>
      <c r="X440" s="346" t="s">
        <v>120</v>
      </c>
      <c r="Y440" s="347">
        <f>Z440+AA440</f>
        <v>0</v>
      </c>
      <c r="Z440" s="548"/>
      <c r="AA440" s="600"/>
      <c r="AB440" s="473"/>
    </row>
    <row r="441" spans="1:28" ht="15">
      <c r="A441" s="349"/>
      <c r="B441" s="286" t="s">
        <v>134</v>
      </c>
      <c r="C441" s="346" t="s">
        <v>135</v>
      </c>
      <c r="D441" s="347">
        <f t="shared" si="29"/>
        <v>1440</v>
      </c>
      <c r="E441" s="347"/>
      <c r="F441" s="348">
        <v>1440</v>
      </c>
      <c r="G441" s="10"/>
      <c r="V441" s="349"/>
      <c r="W441" s="286" t="s">
        <v>134</v>
      </c>
      <c r="X441" s="346" t="s">
        <v>135</v>
      </c>
      <c r="Y441" s="347">
        <f>Z441+AA441</f>
        <v>2000</v>
      </c>
      <c r="Z441" s="548"/>
      <c r="AA441" s="600">
        <v>2000</v>
      </c>
      <c r="AB441" s="473"/>
    </row>
    <row r="442" spans="1:28" ht="22.5">
      <c r="A442" s="349"/>
      <c r="B442" s="350" t="s">
        <v>121</v>
      </c>
      <c r="C442" s="346" t="s">
        <v>122</v>
      </c>
      <c r="D442" s="347">
        <f t="shared" si="29"/>
        <v>1000</v>
      </c>
      <c r="E442" s="347"/>
      <c r="F442" s="348">
        <v>1000</v>
      </c>
      <c r="G442" s="10"/>
      <c r="V442" s="349"/>
      <c r="W442" s="350" t="s">
        <v>121</v>
      </c>
      <c r="X442" s="346" t="s">
        <v>122</v>
      </c>
      <c r="Y442" s="347">
        <f>Z442+AA442</f>
        <v>0</v>
      </c>
      <c r="Z442" s="548"/>
      <c r="AA442" s="600"/>
      <c r="AB442" s="473"/>
    </row>
    <row r="443" spans="1:28" ht="21">
      <c r="A443" s="349"/>
      <c r="B443" s="354" t="s">
        <v>150</v>
      </c>
      <c r="C443" s="351" t="s">
        <v>69</v>
      </c>
      <c r="D443" s="347">
        <f t="shared" si="29"/>
        <v>0</v>
      </c>
      <c r="E443" s="352"/>
      <c r="F443" s="353">
        <v>0</v>
      </c>
      <c r="G443" s="10"/>
      <c r="V443" s="349"/>
      <c r="W443" s="354" t="s">
        <v>150</v>
      </c>
      <c r="X443" s="351" t="s">
        <v>69</v>
      </c>
      <c r="Y443" s="347"/>
      <c r="Z443" s="550"/>
      <c r="AA443" s="601"/>
      <c r="AB443" s="473"/>
    </row>
    <row r="444" spans="1:28" ht="15">
      <c r="A444" s="349"/>
      <c r="B444" s="303" t="s">
        <v>145</v>
      </c>
      <c r="C444" s="307" t="s">
        <v>146</v>
      </c>
      <c r="D444" s="347"/>
      <c r="E444" s="352"/>
      <c r="F444" s="353"/>
      <c r="G444" s="10"/>
      <c r="V444" s="349"/>
      <c r="W444" s="303" t="s">
        <v>145</v>
      </c>
      <c r="X444" s="307" t="s">
        <v>146</v>
      </c>
      <c r="Y444" s="347">
        <f>Z444+AA444</f>
        <v>0</v>
      </c>
      <c r="Z444" s="550"/>
      <c r="AA444" s="601"/>
      <c r="AB444" s="473"/>
    </row>
    <row r="445" spans="1:28" ht="15">
      <c r="A445" s="349"/>
      <c r="B445" s="345" t="s">
        <v>124</v>
      </c>
      <c r="C445" s="351" t="s">
        <v>125</v>
      </c>
      <c r="D445" s="352">
        <f>SUM(D433:D444)</f>
        <v>25340</v>
      </c>
      <c r="E445" s="352"/>
      <c r="F445" s="353">
        <f>SUM(F433:F444)</f>
        <v>25340</v>
      </c>
      <c r="G445" s="10"/>
      <c r="V445" s="349"/>
      <c r="W445" s="345" t="s">
        <v>124</v>
      </c>
      <c r="X445" s="351" t="s">
        <v>125</v>
      </c>
      <c r="Y445" s="352">
        <f>SUM(Y433:Y444)</f>
        <v>22340</v>
      </c>
      <c r="Z445" s="550"/>
      <c r="AA445" s="601">
        <f>SUM(AA433:AA444)</f>
        <v>22340</v>
      </c>
      <c r="AB445" s="473"/>
    </row>
    <row r="446" spans="1:28" ht="15">
      <c r="A446" s="349"/>
      <c r="B446" s="345"/>
      <c r="C446" s="351"/>
      <c r="D446" s="352"/>
      <c r="E446" s="352"/>
      <c r="F446" s="353"/>
      <c r="G446" s="10"/>
      <c r="V446" s="349"/>
      <c r="W446" s="345"/>
      <c r="X446" s="351"/>
      <c r="Y446" s="352"/>
      <c r="Z446" s="550"/>
      <c r="AA446" s="551"/>
      <c r="AB446" s="473"/>
    </row>
    <row r="447" spans="1:28" ht="21">
      <c r="A447" s="355">
        <v>8</v>
      </c>
      <c r="B447" s="309" t="s">
        <v>225</v>
      </c>
      <c r="C447" s="351"/>
      <c r="D447" s="352">
        <f>D462+D472+D483</f>
        <v>633339</v>
      </c>
      <c r="E447" s="352">
        <f>E472</f>
        <v>0</v>
      </c>
      <c r="F447" s="353">
        <f>F462+F472+F483</f>
        <v>633339</v>
      </c>
      <c r="G447" s="10"/>
      <c r="V447" s="355">
        <v>8</v>
      </c>
      <c r="W447" s="309" t="s">
        <v>225</v>
      </c>
      <c r="X447" s="351"/>
      <c r="Y447" s="352">
        <f>AA447</f>
        <v>1005300</v>
      </c>
      <c r="Z447" s="639">
        <f>Z472</f>
        <v>0</v>
      </c>
      <c r="AA447" s="601">
        <f>AA462+AA472+AA483</f>
        <v>1005300</v>
      </c>
      <c r="AB447" s="473"/>
    </row>
    <row r="448" spans="1:28" ht="31.5">
      <c r="A448" s="356" t="s">
        <v>196</v>
      </c>
      <c r="B448" s="357" t="s">
        <v>197</v>
      </c>
      <c r="C448" s="358"/>
      <c r="D448" s="359"/>
      <c r="E448" s="359"/>
      <c r="F448" s="360"/>
      <c r="G448" s="10"/>
      <c r="V448" s="356" t="s">
        <v>196</v>
      </c>
      <c r="W448" s="357" t="s">
        <v>197</v>
      </c>
      <c r="X448" s="358"/>
      <c r="Y448" s="359"/>
      <c r="Z448" s="552"/>
      <c r="AA448" s="553"/>
      <c r="AB448" s="473"/>
    </row>
    <row r="449" spans="1:28" ht="15">
      <c r="A449" s="361"/>
      <c r="B449" s="362"/>
      <c r="C449" s="358"/>
      <c r="D449" s="359"/>
      <c r="E449" s="359"/>
      <c r="F449" s="360"/>
      <c r="G449" s="10"/>
      <c r="J449" t="s">
        <v>258</v>
      </c>
      <c r="V449" s="361"/>
      <c r="W449" s="362"/>
      <c r="X449" s="358"/>
      <c r="Y449" s="359"/>
      <c r="Z449" s="552"/>
      <c r="AA449" s="553"/>
      <c r="AB449" s="473"/>
    </row>
    <row r="450" spans="1:28" ht="21">
      <c r="A450" s="361"/>
      <c r="B450" s="357" t="s">
        <v>100</v>
      </c>
      <c r="C450" s="363" t="s">
        <v>11</v>
      </c>
      <c r="D450" s="364">
        <f>E450+F450</f>
        <v>100000</v>
      </c>
      <c r="E450" s="364"/>
      <c r="F450" s="365">
        <v>100000</v>
      </c>
      <c r="G450" s="10"/>
      <c r="J450">
        <v>101</v>
      </c>
      <c r="K450">
        <v>86000</v>
      </c>
      <c r="L450">
        <v>10.5</v>
      </c>
      <c r="M450">
        <f>K450*L450%</f>
        <v>9030</v>
      </c>
      <c r="N450">
        <v>2.8</v>
      </c>
      <c r="O450">
        <f>K450*N450%</f>
        <v>2407.9999999999995</v>
      </c>
      <c r="P450">
        <v>4.8</v>
      </c>
      <c r="Q450">
        <f>K450*P450%</f>
        <v>4128</v>
      </c>
      <c r="V450" s="361"/>
      <c r="W450" s="357" t="s">
        <v>100</v>
      </c>
      <c r="X450" s="363" t="s">
        <v>11</v>
      </c>
      <c r="Y450" s="364">
        <f>Z450+AA450</f>
        <v>273000</v>
      </c>
      <c r="Z450" s="554"/>
      <c r="AA450" s="596">
        <v>273000</v>
      </c>
      <c r="AB450" s="473"/>
    </row>
    <row r="451" spans="1:28" ht="21">
      <c r="A451" s="361"/>
      <c r="B451" s="357" t="s">
        <v>101</v>
      </c>
      <c r="C451" s="363" t="s">
        <v>102</v>
      </c>
      <c r="D451" s="364">
        <f aca="true" t="shared" si="30" ref="D451:D461">E451+F451</f>
        <v>25000</v>
      </c>
      <c r="E451" s="364"/>
      <c r="F451" s="365">
        <v>25000</v>
      </c>
      <c r="G451" s="10"/>
      <c r="J451">
        <v>208</v>
      </c>
      <c r="K451">
        <v>22600</v>
      </c>
      <c r="L451">
        <v>10.5</v>
      </c>
      <c r="M451">
        <f>K451*L451%</f>
        <v>2373</v>
      </c>
      <c r="N451">
        <v>2.8</v>
      </c>
      <c r="O451">
        <f>K451*N451%</f>
        <v>632.8</v>
      </c>
      <c r="P451">
        <v>4.8</v>
      </c>
      <c r="Q451">
        <f>K451*P451%</f>
        <v>1084.8</v>
      </c>
      <c r="V451" s="361"/>
      <c r="W451" s="357" t="s">
        <v>101</v>
      </c>
      <c r="X451" s="363" t="s">
        <v>102</v>
      </c>
      <c r="Y451" s="364">
        <f aca="true" t="shared" si="31" ref="Y451:Y461">Z451+AA451</f>
        <v>22500</v>
      </c>
      <c r="Z451" s="554"/>
      <c r="AA451" s="596">
        <v>22500</v>
      </c>
      <c r="AB451" s="473"/>
    </row>
    <row r="452" spans="1:28" ht="21">
      <c r="A452" s="361"/>
      <c r="B452" s="366" t="s">
        <v>103</v>
      </c>
      <c r="C452" s="363" t="s">
        <v>104</v>
      </c>
      <c r="D452" s="364">
        <f t="shared" si="30"/>
        <v>24600</v>
      </c>
      <c r="E452" s="364"/>
      <c r="F452" s="365">
        <v>24600</v>
      </c>
      <c r="G452" s="10"/>
      <c r="K452">
        <f>SUM(K450:K451)</f>
        <v>108600</v>
      </c>
      <c r="M452">
        <f>SUM(M450:M451)</f>
        <v>11403</v>
      </c>
      <c r="O452">
        <f>SUM(O450:O451)</f>
        <v>3040.7999999999993</v>
      </c>
      <c r="Q452">
        <f>SUM(Q450:Q451)</f>
        <v>5212.8</v>
      </c>
      <c r="V452" s="361"/>
      <c r="W452" s="366" t="s">
        <v>103</v>
      </c>
      <c r="X452" s="363" t="s">
        <v>104</v>
      </c>
      <c r="Y452" s="364">
        <f t="shared" si="31"/>
        <v>54000</v>
      </c>
      <c r="Z452" s="554"/>
      <c r="AA452" s="596">
        <v>54000</v>
      </c>
      <c r="AB452" s="473"/>
    </row>
    <row r="453" spans="1:28" ht="15">
      <c r="A453" s="361"/>
      <c r="B453" s="357" t="s">
        <v>105</v>
      </c>
      <c r="C453" s="363" t="s">
        <v>106</v>
      </c>
      <c r="D453" s="364">
        <f t="shared" si="30"/>
        <v>0</v>
      </c>
      <c r="E453" s="364"/>
      <c r="F453" s="365"/>
      <c r="G453" s="10"/>
      <c r="V453" s="361"/>
      <c r="W453" s="357" t="s">
        <v>105</v>
      </c>
      <c r="X453" s="363" t="s">
        <v>106</v>
      </c>
      <c r="Y453" s="364">
        <f t="shared" si="31"/>
        <v>0</v>
      </c>
      <c r="Z453" s="554"/>
      <c r="AA453" s="596">
        <v>0</v>
      </c>
      <c r="AB453" s="473"/>
    </row>
    <row r="454" spans="1:28" ht="15">
      <c r="A454" s="361"/>
      <c r="B454" s="362" t="s">
        <v>109</v>
      </c>
      <c r="C454" s="358" t="s">
        <v>110</v>
      </c>
      <c r="D454" s="364">
        <f t="shared" si="30"/>
        <v>10000</v>
      </c>
      <c r="E454" s="359"/>
      <c r="F454" s="360">
        <v>10000</v>
      </c>
      <c r="G454" s="10"/>
      <c r="V454" s="361"/>
      <c r="W454" s="362" t="s">
        <v>109</v>
      </c>
      <c r="X454" s="358" t="s">
        <v>110</v>
      </c>
      <c r="Y454" s="364">
        <f t="shared" si="31"/>
        <v>6000</v>
      </c>
      <c r="Z454" s="552"/>
      <c r="AA454" s="597">
        <v>6000</v>
      </c>
      <c r="AB454" s="473"/>
    </row>
    <row r="455" spans="1:28" ht="15">
      <c r="A455" s="361"/>
      <c r="B455" s="362" t="s">
        <v>111</v>
      </c>
      <c r="C455" s="358" t="s">
        <v>112</v>
      </c>
      <c r="D455" s="364">
        <f t="shared" si="30"/>
        <v>16000</v>
      </c>
      <c r="E455" s="359"/>
      <c r="F455" s="360">
        <v>16000</v>
      </c>
      <c r="G455" s="10"/>
      <c r="M455">
        <f>M452+O452+Q452</f>
        <v>19656.6</v>
      </c>
      <c r="V455" s="361"/>
      <c r="W455" s="362" t="s">
        <v>111</v>
      </c>
      <c r="X455" s="358" t="s">
        <v>112</v>
      </c>
      <c r="Y455" s="364">
        <f t="shared" si="31"/>
        <v>28000</v>
      </c>
      <c r="Z455" s="552"/>
      <c r="AA455" s="597">
        <v>28000</v>
      </c>
      <c r="AB455" s="473"/>
    </row>
    <row r="456" spans="1:28" ht="15">
      <c r="A456" s="361"/>
      <c r="B456" s="362" t="s">
        <v>113</v>
      </c>
      <c r="C456" s="358" t="s">
        <v>114</v>
      </c>
      <c r="D456" s="364">
        <f t="shared" si="30"/>
        <v>12000</v>
      </c>
      <c r="E456" s="359"/>
      <c r="F456" s="360">
        <v>12000</v>
      </c>
      <c r="G456" s="10"/>
      <c r="V456" s="361"/>
      <c r="W456" s="362" t="s">
        <v>113</v>
      </c>
      <c r="X456" s="358" t="s">
        <v>114</v>
      </c>
      <c r="Y456" s="364">
        <f t="shared" si="31"/>
        <v>21000</v>
      </c>
      <c r="Z456" s="552"/>
      <c r="AA456" s="597">
        <v>21000</v>
      </c>
      <c r="AB456" s="473"/>
    </row>
    <row r="457" spans="1:28" ht="15">
      <c r="A457" s="361"/>
      <c r="B457" s="362" t="s">
        <v>115</v>
      </c>
      <c r="C457" s="358" t="s">
        <v>116</v>
      </c>
      <c r="D457" s="364">
        <f t="shared" si="30"/>
        <v>110400</v>
      </c>
      <c r="E457" s="359"/>
      <c r="F457" s="360">
        <v>110400</v>
      </c>
      <c r="G457" s="10"/>
      <c r="V457" s="361"/>
      <c r="W457" s="362" t="s">
        <v>115</v>
      </c>
      <c r="X457" s="358" t="s">
        <v>116</v>
      </c>
      <c r="Y457" s="364">
        <v>60000</v>
      </c>
      <c r="Z457" s="552"/>
      <c r="AA457" s="597">
        <v>60000</v>
      </c>
      <c r="AB457" s="473"/>
    </row>
    <row r="458" spans="1:28" ht="15">
      <c r="A458" s="361"/>
      <c r="B458" s="362" t="s">
        <v>119</v>
      </c>
      <c r="C458" s="358" t="s">
        <v>120</v>
      </c>
      <c r="D458" s="364">
        <f t="shared" si="30"/>
        <v>1000</v>
      </c>
      <c r="E458" s="359"/>
      <c r="F458" s="360">
        <v>1000</v>
      </c>
      <c r="G458" s="10"/>
      <c r="V458" s="361"/>
      <c r="W458" s="362" t="s">
        <v>119</v>
      </c>
      <c r="X458" s="358" t="s">
        <v>120</v>
      </c>
      <c r="Y458" s="364">
        <f t="shared" si="31"/>
        <v>0</v>
      </c>
      <c r="Z458" s="552"/>
      <c r="AA458" s="597">
        <v>0</v>
      </c>
      <c r="AB458" s="473"/>
    </row>
    <row r="459" spans="1:28" ht="15">
      <c r="A459" s="361"/>
      <c r="B459" s="362"/>
      <c r="C459" s="358"/>
      <c r="D459" s="364"/>
      <c r="E459" s="359"/>
      <c r="F459" s="360"/>
      <c r="G459" s="10"/>
      <c r="V459" s="361"/>
      <c r="W459" s="362" t="s">
        <v>134</v>
      </c>
      <c r="X459" s="358" t="s">
        <v>135</v>
      </c>
      <c r="Y459" s="364">
        <v>2200</v>
      </c>
      <c r="Z459" s="552"/>
      <c r="AA459" s="597">
        <v>2200</v>
      </c>
      <c r="AB459" s="473"/>
    </row>
    <row r="460" spans="1:28" ht="22.5">
      <c r="A460" s="361"/>
      <c r="B460" s="362" t="s">
        <v>134</v>
      </c>
      <c r="C460" s="358" t="s">
        <v>135</v>
      </c>
      <c r="D460" s="364">
        <f t="shared" si="30"/>
        <v>1000</v>
      </c>
      <c r="E460" s="359"/>
      <c r="F460" s="360">
        <v>1000</v>
      </c>
      <c r="G460" s="10"/>
      <c r="V460" s="361"/>
      <c r="W460" s="286" t="s">
        <v>132</v>
      </c>
      <c r="X460" s="358" t="s">
        <v>273</v>
      </c>
      <c r="Y460" s="364">
        <v>500</v>
      </c>
      <c r="Z460" s="552"/>
      <c r="AA460" s="597">
        <v>500</v>
      </c>
      <c r="AB460" s="473"/>
    </row>
    <row r="461" spans="1:28" ht="15">
      <c r="A461" s="361"/>
      <c r="B461" s="303" t="s">
        <v>145</v>
      </c>
      <c r="C461" s="307" t="s">
        <v>146</v>
      </c>
      <c r="D461" s="364">
        <f t="shared" si="30"/>
        <v>0</v>
      </c>
      <c r="E461" s="359"/>
      <c r="F461" s="360"/>
      <c r="G461" s="10"/>
      <c r="V461" s="361"/>
      <c r="W461" s="303" t="s">
        <v>145</v>
      </c>
      <c r="X461" s="307" t="s">
        <v>146</v>
      </c>
      <c r="Y461" s="364">
        <f t="shared" si="31"/>
        <v>25000</v>
      </c>
      <c r="Z461" s="552"/>
      <c r="AA461" s="597">
        <v>25000</v>
      </c>
      <c r="AB461" s="473"/>
    </row>
    <row r="462" spans="1:29" ht="15">
      <c r="A462" s="361"/>
      <c r="B462" s="357" t="s">
        <v>124</v>
      </c>
      <c r="C462" s="363" t="s">
        <v>125</v>
      </c>
      <c r="D462" s="364">
        <f>SUM(D450:D461)</f>
        <v>300000</v>
      </c>
      <c r="E462" s="364"/>
      <c r="F462" s="365">
        <f>SUM(F450:F461)</f>
        <v>300000</v>
      </c>
      <c r="G462" s="10"/>
      <c r="V462" s="361"/>
      <c r="W462" s="357" t="s">
        <v>124</v>
      </c>
      <c r="X462" s="363" t="s">
        <v>125</v>
      </c>
      <c r="Y462" s="364">
        <f>SUM(Y450:Y461)</f>
        <v>492200</v>
      </c>
      <c r="Z462" s="554"/>
      <c r="AA462" s="596">
        <f>SUM(AA450:AA461)</f>
        <v>492200</v>
      </c>
      <c r="AB462" s="473"/>
      <c r="AC462" t="s">
        <v>322</v>
      </c>
    </row>
    <row r="463" spans="1:28" ht="15">
      <c r="A463" s="361"/>
      <c r="B463" s="357"/>
      <c r="C463" s="363"/>
      <c r="D463" s="364"/>
      <c r="E463" s="364"/>
      <c r="F463" s="365"/>
      <c r="G463" s="10"/>
      <c r="V463" s="361"/>
      <c r="W463" s="286"/>
      <c r="X463" s="363"/>
      <c r="Y463" s="364"/>
      <c r="Z463" s="554"/>
      <c r="AA463" s="555"/>
      <c r="AB463" s="473"/>
    </row>
    <row r="464" spans="1:28" ht="31.5">
      <c r="A464" s="367" t="s">
        <v>198</v>
      </c>
      <c r="B464" s="368" t="s">
        <v>199</v>
      </c>
      <c r="C464" s="369"/>
      <c r="D464" s="370"/>
      <c r="E464" s="370"/>
      <c r="F464" s="371"/>
      <c r="G464" s="10"/>
      <c r="V464" s="367" t="s">
        <v>198</v>
      </c>
      <c r="W464" s="368" t="s">
        <v>199</v>
      </c>
      <c r="X464" s="369"/>
      <c r="Y464" s="370"/>
      <c r="Z464" s="556"/>
      <c r="AA464" s="557"/>
      <c r="AB464" s="473"/>
    </row>
    <row r="465" spans="1:28" ht="15">
      <c r="A465" s="372"/>
      <c r="B465" s="368" t="s">
        <v>105</v>
      </c>
      <c r="C465" s="373" t="s">
        <v>106</v>
      </c>
      <c r="D465" s="374"/>
      <c r="E465" s="374"/>
      <c r="F465" s="375"/>
      <c r="G465" s="10"/>
      <c r="V465" s="372"/>
      <c r="W465" s="368" t="s">
        <v>105</v>
      </c>
      <c r="X465" s="373" t="s">
        <v>106</v>
      </c>
      <c r="Y465" s="374"/>
      <c r="Z465" s="558"/>
      <c r="AA465" s="559"/>
      <c r="AB465" s="473"/>
    </row>
    <row r="466" spans="1:28" ht="15">
      <c r="A466" s="372"/>
      <c r="B466" s="376" t="s">
        <v>111</v>
      </c>
      <c r="C466" s="369" t="s">
        <v>112</v>
      </c>
      <c r="D466" s="370">
        <f>E466+F466</f>
        <v>5000</v>
      </c>
      <c r="E466" s="370"/>
      <c r="F466" s="371">
        <v>5000</v>
      </c>
      <c r="G466" s="10"/>
      <c r="V466" s="372"/>
      <c r="W466" s="376" t="s">
        <v>111</v>
      </c>
      <c r="X466" s="369" t="s">
        <v>112</v>
      </c>
      <c r="Y466" s="370">
        <f>AA466</f>
        <v>15000</v>
      </c>
      <c r="Z466" s="556"/>
      <c r="AA466" s="602">
        <v>15000</v>
      </c>
      <c r="AB466" s="473"/>
    </row>
    <row r="467" spans="1:28" ht="15">
      <c r="A467" s="372"/>
      <c r="B467" s="376" t="s">
        <v>115</v>
      </c>
      <c r="C467" s="369" t="s">
        <v>116</v>
      </c>
      <c r="D467" s="370">
        <f>E467+F467</f>
        <v>35099</v>
      </c>
      <c r="E467" s="370"/>
      <c r="F467" s="371">
        <v>35099</v>
      </c>
      <c r="G467" s="10"/>
      <c r="V467" s="372"/>
      <c r="W467" s="376" t="s">
        <v>115</v>
      </c>
      <c r="X467" s="369" t="s">
        <v>116</v>
      </c>
      <c r="Y467" s="370">
        <f>AA467</f>
        <v>180000</v>
      </c>
      <c r="Z467" s="556"/>
      <c r="AA467" s="602">
        <v>180000</v>
      </c>
      <c r="AB467" s="473"/>
    </row>
    <row r="468" spans="1:28" ht="15">
      <c r="A468" s="372"/>
      <c r="B468" s="376" t="s">
        <v>117</v>
      </c>
      <c r="C468" s="369" t="s">
        <v>118</v>
      </c>
      <c r="D468" s="370">
        <v>50000</v>
      </c>
      <c r="E468" s="370"/>
      <c r="F468" s="371">
        <v>50000</v>
      </c>
      <c r="G468" s="10"/>
      <c r="V468" s="372"/>
      <c r="W468" s="376" t="s">
        <v>117</v>
      </c>
      <c r="X468" s="369" t="s">
        <v>118</v>
      </c>
      <c r="Y468" s="370">
        <f>AA468</f>
        <v>70000</v>
      </c>
      <c r="Z468" s="556"/>
      <c r="AA468" s="602">
        <v>70000</v>
      </c>
      <c r="AB468" s="473"/>
    </row>
    <row r="469" spans="1:28" ht="15">
      <c r="A469" s="372"/>
      <c r="B469" s="368" t="s">
        <v>123</v>
      </c>
      <c r="C469" s="373"/>
      <c r="D469" s="374">
        <f>SUM(D466:D468)</f>
        <v>90099</v>
      </c>
      <c r="E469" s="374"/>
      <c r="F469" s="375">
        <f>SUM(F465:F468)</f>
        <v>90099</v>
      </c>
      <c r="G469" s="10"/>
      <c r="V469" s="372"/>
      <c r="W469" s="368" t="s">
        <v>123</v>
      </c>
      <c r="X469" s="373"/>
      <c r="Y469" s="374">
        <f>AA469</f>
        <v>265000</v>
      </c>
      <c r="Z469" s="558"/>
      <c r="AA469" s="603">
        <f>SUM(AA465:AA468)</f>
        <v>265000</v>
      </c>
      <c r="AB469" s="473"/>
    </row>
    <row r="470" spans="1:28" ht="15">
      <c r="A470" s="372"/>
      <c r="B470" s="368" t="s">
        <v>143</v>
      </c>
      <c r="C470" s="373" t="s">
        <v>144</v>
      </c>
      <c r="D470" s="374">
        <v>150000</v>
      </c>
      <c r="E470" s="374"/>
      <c r="F470" s="375">
        <v>150000</v>
      </c>
      <c r="G470" s="10"/>
      <c r="V470" s="372"/>
      <c r="W470" s="368" t="s">
        <v>143</v>
      </c>
      <c r="X470" s="373" t="s">
        <v>144</v>
      </c>
      <c r="Y470" s="374"/>
      <c r="Z470" s="558"/>
      <c r="AA470" s="603"/>
      <c r="AB470" s="473"/>
    </row>
    <row r="471" spans="1:28" ht="15">
      <c r="A471" s="372"/>
      <c r="B471" s="303" t="s">
        <v>145</v>
      </c>
      <c r="C471" s="307" t="s">
        <v>146</v>
      </c>
      <c r="D471" s="374"/>
      <c r="E471" s="374"/>
      <c r="F471" s="375">
        <v>0</v>
      </c>
      <c r="G471" s="10"/>
      <c r="V471" s="372"/>
      <c r="W471" s="303" t="s">
        <v>145</v>
      </c>
      <c r="X471" s="307" t="s">
        <v>146</v>
      </c>
      <c r="Y471" s="374"/>
      <c r="Z471" s="558"/>
      <c r="AA471" s="603">
        <v>0</v>
      </c>
      <c r="AB471" s="473"/>
    </row>
    <row r="472" spans="1:28" ht="15">
      <c r="A472" s="372"/>
      <c r="B472" s="368" t="s">
        <v>124</v>
      </c>
      <c r="C472" s="373" t="s">
        <v>125</v>
      </c>
      <c r="D472" s="374">
        <f>D469+D470+D471</f>
        <v>240099</v>
      </c>
      <c r="E472" s="374">
        <f>SUM(E470)</f>
        <v>0</v>
      </c>
      <c r="F472" s="375">
        <f>F469+F470+F471</f>
        <v>240099</v>
      </c>
      <c r="G472" s="10"/>
      <c r="V472" s="372"/>
      <c r="W472" s="368" t="s">
        <v>124</v>
      </c>
      <c r="X472" s="373" t="s">
        <v>125</v>
      </c>
      <c r="Y472" s="374">
        <f>Y469+Y470+Y471</f>
        <v>265000</v>
      </c>
      <c r="Z472" s="640">
        <f>SUM(Z470)</f>
        <v>0</v>
      </c>
      <c r="AA472" s="603">
        <f>AA469+AA470+AA471</f>
        <v>265000</v>
      </c>
      <c r="AB472" s="473"/>
    </row>
    <row r="473" spans="1:28" ht="15">
      <c r="A473" s="372"/>
      <c r="B473" s="368"/>
      <c r="C473" s="373"/>
      <c r="D473" s="374"/>
      <c r="E473" s="374"/>
      <c r="F473" s="375"/>
      <c r="G473" s="10"/>
      <c r="V473" s="372"/>
      <c r="W473" s="368"/>
      <c r="X473" s="373"/>
      <c r="Y473" s="374"/>
      <c r="Z473" s="558"/>
      <c r="AA473" s="559"/>
      <c r="AB473" s="473"/>
    </row>
    <row r="474" spans="1:28" ht="21">
      <c r="A474" s="377" t="s">
        <v>200</v>
      </c>
      <c r="B474" s="378" t="s">
        <v>201</v>
      </c>
      <c r="C474" s="379"/>
      <c r="D474" s="380"/>
      <c r="E474" s="380"/>
      <c r="F474" s="381"/>
      <c r="G474" s="10"/>
      <c r="V474" s="377" t="s">
        <v>200</v>
      </c>
      <c r="W474" s="378" t="s">
        <v>201</v>
      </c>
      <c r="X474" s="379"/>
      <c r="Y474" s="380"/>
      <c r="Z474" s="560"/>
      <c r="AA474" s="561"/>
      <c r="AB474" s="473"/>
    </row>
    <row r="475" spans="1:28" ht="15">
      <c r="A475" s="382"/>
      <c r="B475" s="383"/>
      <c r="C475" s="379"/>
      <c r="D475" s="380"/>
      <c r="E475" s="380"/>
      <c r="F475" s="381"/>
      <c r="G475" s="10"/>
      <c r="J475" t="s">
        <v>259</v>
      </c>
      <c r="V475" s="382"/>
      <c r="W475" s="383"/>
      <c r="X475" s="379"/>
      <c r="Y475" s="380"/>
      <c r="Z475" s="560"/>
      <c r="AA475" s="561"/>
      <c r="AB475" s="473"/>
    </row>
    <row r="476" spans="1:28" ht="21">
      <c r="A476" s="382"/>
      <c r="B476" s="378" t="s">
        <v>100</v>
      </c>
      <c r="C476" s="384" t="s">
        <v>11</v>
      </c>
      <c r="D476" s="385">
        <f>E476+F476</f>
        <v>75800</v>
      </c>
      <c r="E476" s="385"/>
      <c r="F476" s="386">
        <v>75800</v>
      </c>
      <c r="G476" s="10"/>
      <c r="J476">
        <v>101</v>
      </c>
      <c r="K476">
        <v>45000</v>
      </c>
      <c r="L476">
        <v>10.5</v>
      </c>
      <c r="M476">
        <f>K476*L476%</f>
        <v>4725</v>
      </c>
      <c r="N476">
        <v>2.8</v>
      </c>
      <c r="O476">
        <f>K476*N476%</f>
        <v>1259.9999999999998</v>
      </c>
      <c r="P476">
        <v>4.8</v>
      </c>
      <c r="Q476">
        <f>K476*P476%</f>
        <v>2160</v>
      </c>
      <c r="V476" s="382"/>
      <c r="W476" s="378" t="s">
        <v>100</v>
      </c>
      <c r="X476" s="384" t="s">
        <v>11</v>
      </c>
      <c r="Y476" s="385">
        <f>Z476+AA476</f>
        <v>198000</v>
      </c>
      <c r="Z476" s="562"/>
      <c r="AA476" s="604">
        <v>198000</v>
      </c>
      <c r="AB476" s="473"/>
    </row>
    <row r="477" spans="1:28" ht="21">
      <c r="A477" s="382"/>
      <c r="B477" s="378" t="s">
        <v>101</v>
      </c>
      <c r="C477" s="384" t="s">
        <v>102</v>
      </c>
      <c r="D477" s="385">
        <f>E477+F477</f>
        <v>800</v>
      </c>
      <c r="E477" s="385"/>
      <c r="F477" s="386">
        <v>800</v>
      </c>
      <c r="G477" s="10"/>
      <c r="J477">
        <v>208</v>
      </c>
      <c r="K477">
        <v>460</v>
      </c>
      <c r="P477">
        <v>4.8</v>
      </c>
      <c r="Q477">
        <f>K477*P477%</f>
        <v>22.080000000000002</v>
      </c>
      <c r="V477" s="382"/>
      <c r="W477" s="378" t="s">
        <v>101</v>
      </c>
      <c r="X477" s="384" t="s">
        <v>102</v>
      </c>
      <c r="Y477" s="385">
        <f>Z477+AA477</f>
        <v>0</v>
      </c>
      <c r="Z477" s="562"/>
      <c r="AA477" s="604"/>
      <c r="AB477" s="473"/>
    </row>
    <row r="478" spans="1:28" ht="21">
      <c r="A478" s="382"/>
      <c r="B478" s="387" t="s">
        <v>103</v>
      </c>
      <c r="C478" s="384" t="s">
        <v>104</v>
      </c>
      <c r="D478" s="385">
        <f>E478+F478</f>
        <v>14940</v>
      </c>
      <c r="E478" s="385"/>
      <c r="F478" s="386">
        <v>14940</v>
      </c>
      <c r="G478" s="10"/>
      <c r="K478">
        <f>SUM(K476:K477)</f>
        <v>45460</v>
      </c>
      <c r="M478">
        <f>SUM(M476:M477)</f>
        <v>4725</v>
      </c>
      <c r="O478">
        <f>SUM(O476:O477)</f>
        <v>1259.9999999999998</v>
      </c>
      <c r="Q478">
        <f>SUM(Q476:Q477)</f>
        <v>2182.08</v>
      </c>
      <c r="V478" s="382"/>
      <c r="W478" s="387" t="s">
        <v>103</v>
      </c>
      <c r="X478" s="384" t="s">
        <v>104</v>
      </c>
      <c r="Y478" s="385">
        <f>Z478+AA478</f>
        <v>39600</v>
      </c>
      <c r="Z478" s="562"/>
      <c r="AA478" s="604">
        <v>39600</v>
      </c>
      <c r="AB478" s="473"/>
    </row>
    <row r="479" spans="1:28" ht="15">
      <c r="A479" s="382"/>
      <c r="B479" s="378" t="s">
        <v>105</v>
      </c>
      <c r="C479" s="384" t="s">
        <v>106</v>
      </c>
      <c r="D479" s="385"/>
      <c r="E479" s="385"/>
      <c r="F479" s="386">
        <v>0</v>
      </c>
      <c r="G479" s="10"/>
      <c r="V479" s="382"/>
      <c r="W479" s="378" t="s">
        <v>105</v>
      </c>
      <c r="X479" s="384" t="s">
        <v>106</v>
      </c>
      <c r="Y479" s="385"/>
      <c r="Z479" s="562"/>
      <c r="AA479" s="604">
        <v>0</v>
      </c>
      <c r="AB479" s="473"/>
    </row>
    <row r="480" spans="1:28" ht="15">
      <c r="A480" s="382"/>
      <c r="B480" s="383" t="s">
        <v>111</v>
      </c>
      <c r="C480" s="379" t="s">
        <v>112</v>
      </c>
      <c r="D480" s="385">
        <f>E480+F480</f>
        <v>200</v>
      </c>
      <c r="E480" s="380"/>
      <c r="F480" s="381">
        <v>200</v>
      </c>
      <c r="G480" s="10"/>
      <c r="V480" s="382"/>
      <c r="W480" s="383" t="s">
        <v>111</v>
      </c>
      <c r="X480" s="379" t="s">
        <v>112</v>
      </c>
      <c r="Y480" s="385">
        <f>Z480+AA480</f>
        <v>5000</v>
      </c>
      <c r="Z480" s="560"/>
      <c r="AA480" s="605">
        <v>5000</v>
      </c>
      <c r="AB480" s="473"/>
    </row>
    <row r="481" spans="1:28" ht="15">
      <c r="A481" s="382"/>
      <c r="B481" s="383" t="s">
        <v>113</v>
      </c>
      <c r="C481" s="379" t="s">
        <v>114</v>
      </c>
      <c r="D481" s="385">
        <f>E481+F481</f>
        <v>1500</v>
      </c>
      <c r="E481" s="380"/>
      <c r="F481" s="381">
        <v>1500</v>
      </c>
      <c r="G481" s="10"/>
      <c r="M481">
        <f>M478+O478+Q478</f>
        <v>8167.08</v>
      </c>
      <c r="V481" s="382"/>
      <c r="W481" s="383" t="s">
        <v>113</v>
      </c>
      <c r="X481" s="379" t="s">
        <v>114</v>
      </c>
      <c r="Y481" s="385">
        <f>Z481+AA481</f>
        <v>5000</v>
      </c>
      <c r="Z481" s="560"/>
      <c r="AA481" s="605">
        <v>5000</v>
      </c>
      <c r="AB481" s="473"/>
    </row>
    <row r="482" spans="1:28" ht="15">
      <c r="A482" s="382"/>
      <c r="B482" s="383" t="s">
        <v>115</v>
      </c>
      <c r="C482" s="379" t="s">
        <v>116</v>
      </c>
      <c r="D482" s="385">
        <f>E482+F482</f>
        <v>0</v>
      </c>
      <c r="E482" s="380"/>
      <c r="F482" s="381">
        <v>0</v>
      </c>
      <c r="G482" s="10"/>
      <c r="V482" s="382"/>
      <c r="W482" s="383" t="s">
        <v>115</v>
      </c>
      <c r="X482" s="379" t="s">
        <v>116</v>
      </c>
      <c r="Y482" s="385">
        <f>Z482+AA482</f>
        <v>500</v>
      </c>
      <c r="Z482" s="560"/>
      <c r="AA482" s="605">
        <v>500</v>
      </c>
      <c r="AB482" s="473"/>
    </row>
    <row r="483" spans="1:28" ht="15">
      <c r="A483" s="382"/>
      <c r="B483" s="378" t="s">
        <v>124</v>
      </c>
      <c r="C483" s="384" t="s">
        <v>125</v>
      </c>
      <c r="D483" s="385">
        <f>SUM(D476:D482)</f>
        <v>93240</v>
      </c>
      <c r="E483" s="385"/>
      <c r="F483" s="386">
        <f>SUM(F476:F482)</f>
        <v>93240</v>
      </c>
      <c r="G483" s="10"/>
      <c r="V483" s="382"/>
      <c r="W483" s="378" t="s">
        <v>124</v>
      </c>
      <c r="X483" s="384" t="s">
        <v>125</v>
      </c>
      <c r="Y483" s="385">
        <f>SUM(Y476:Y482)</f>
        <v>248100</v>
      </c>
      <c r="Z483" s="562"/>
      <c r="AA483" s="604">
        <f>SUM(AA476:AA482)</f>
        <v>248100</v>
      </c>
      <c r="AB483" s="473"/>
    </row>
    <row r="484" spans="1:28" ht="15">
      <c r="A484" s="382"/>
      <c r="B484" s="378"/>
      <c r="C484" s="384"/>
      <c r="D484" s="385"/>
      <c r="E484" s="385"/>
      <c r="F484" s="386"/>
      <c r="G484" s="10"/>
      <c r="V484" s="382"/>
      <c r="W484" s="378"/>
      <c r="X484" s="384"/>
      <c r="Y484" s="385"/>
      <c r="Z484" s="562"/>
      <c r="AA484" s="563"/>
      <c r="AB484" s="473"/>
    </row>
    <row r="485" spans="1:28" ht="31.5">
      <c r="A485" s="388" t="s">
        <v>202</v>
      </c>
      <c r="B485" s="389" t="s">
        <v>203</v>
      </c>
      <c r="C485" s="390"/>
      <c r="D485" s="396">
        <f>D486+D487</f>
        <v>3400</v>
      </c>
      <c r="E485" s="396"/>
      <c r="F485" s="397">
        <f>F486+F487</f>
        <v>3400</v>
      </c>
      <c r="G485" s="10"/>
      <c r="V485" s="388" t="s">
        <v>202</v>
      </c>
      <c r="W485" s="389" t="s">
        <v>203</v>
      </c>
      <c r="X485" s="390"/>
      <c r="Y485" s="396">
        <f>Y486+Y487</f>
        <v>0</v>
      </c>
      <c r="Z485" s="564"/>
      <c r="AA485" s="628">
        <f>AA486+AA487</f>
        <v>0</v>
      </c>
      <c r="AB485" s="473"/>
    </row>
    <row r="486" spans="1:28" ht="15">
      <c r="A486" s="393"/>
      <c r="B486" s="426" t="s">
        <v>247</v>
      </c>
      <c r="C486" s="427" t="s">
        <v>285</v>
      </c>
      <c r="D486" s="391">
        <v>400</v>
      </c>
      <c r="E486" s="391"/>
      <c r="F486" s="392">
        <v>400</v>
      </c>
      <c r="G486" s="10"/>
      <c r="V486" s="393"/>
      <c r="W486" s="426" t="s">
        <v>247</v>
      </c>
      <c r="X486" s="427" t="s">
        <v>285</v>
      </c>
      <c r="Y486" s="391">
        <f>AA486</f>
        <v>0</v>
      </c>
      <c r="Z486" s="565"/>
      <c r="AA486" s="627"/>
      <c r="AB486" s="473"/>
    </row>
    <row r="487" spans="1:28" ht="15">
      <c r="A487" s="395" t="s">
        <v>204</v>
      </c>
      <c r="B487" s="389" t="s">
        <v>205</v>
      </c>
      <c r="C487" s="390"/>
      <c r="D487" s="396">
        <f>D493</f>
        <v>3000</v>
      </c>
      <c r="E487" s="396"/>
      <c r="F487" s="397">
        <v>3000</v>
      </c>
      <c r="G487" s="10"/>
      <c r="V487" s="395" t="s">
        <v>204</v>
      </c>
      <c r="W487" s="389" t="s">
        <v>205</v>
      </c>
      <c r="X487" s="390"/>
      <c r="Y487" s="396">
        <f>Y493</f>
        <v>0</v>
      </c>
      <c r="Z487" s="564"/>
      <c r="AA487" s="628"/>
      <c r="AB487" s="473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565"/>
      <c r="AA488" s="627"/>
      <c r="AB488" s="473"/>
    </row>
    <row r="489" spans="1:28" ht="21">
      <c r="A489" s="398"/>
      <c r="B489" s="389" t="s">
        <v>206</v>
      </c>
      <c r="C489" s="399" t="s">
        <v>207</v>
      </c>
      <c r="D489" s="396"/>
      <c r="E489" s="396"/>
      <c r="F489" s="397"/>
      <c r="G489" s="10"/>
      <c r="V489" s="398"/>
      <c r="W489" s="389" t="s">
        <v>206</v>
      </c>
      <c r="X489" s="399" t="s">
        <v>207</v>
      </c>
      <c r="Y489" s="396"/>
      <c r="Z489" s="564"/>
      <c r="AA489" s="628"/>
      <c r="AB489" s="473"/>
    </row>
    <row r="490" spans="1:28" ht="22.5">
      <c r="A490" s="398"/>
      <c r="B490" s="400" t="s">
        <v>208</v>
      </c>
      <c r="C490" s="390" t="s">
        <v>209</v>
      </c>
      <c r="D490" s="391"/>
      <c r="E490" s="391"/>
      <c r="F490" s="392"/>
      <c r="G490" s="10"/>
      <c r="V490" s="398"/>
      <c r="W490" s="400" t="s">
        <v>208</v>
      </c>
      <c r="X490" s="390" t="s">
        <v>209</v>
      </c>
      <c r="Y490" s="391">
        <f>AA490</f>
        <v>0</v>
      </c>
      <c r="Z490" s="565"/>
      <c r="AA490" s="627"/>
      <c r="AB490" s="473"/>
    </row>
    <row r="491" spans="1:28" ht="22.5">
      <c r="A491" s="398"/>
      <c r="B491" s="400" t="s">
        <v>210</v>
      </c>
      <c r="C491" s="390" t="s">
        <v>211</v>
      </c>
      <c r="D491" s="391">
        <f>F491</f>
        <v>3000</v>
      </c>
      <c r="E491" s="391"/>
      <c r="F491" s="392">
        <v>3000</v>
      </c>
      <c r="G491" s="10"/>
      <c r="V491" s="398"/>
      <c r="W491" s="400" t="s">
        <v>210</v>
      </c>
      <c r="X491" s="390" t="s">
        <v>211</v>
      </c>
      <c r="Y491" s="391">
        <f>AA491</f>
        <v>0</v>
      </c>
      <c r="Z491" s="565"/>
      <c r="AA491" s="627"/>
      <c r="AB491" s="473"/>
    </row>
    <row r="492" spans="1:28" ht="15">
      <c r="A492" s="401"/>
      <c r="B492" s="402" t="s">
        <v>123</v>
      </c>
      <c r="C492" s="403"/>
      <c r="D492" s="396"/>
      <c r="E492" s="396"/>
      <c r="F492" s="397"/>
      <c r="G492" s="10"/>
      <c r="V492" s="401"/>
      <c r="W492" s="402" t="s">
        <v>123</v>
      </c>
      <c r="X492" s="403"/>
      <c r="Y492" s="396"/>
      <c r="Z492" s="564"/>
      <c r="AA492" s="628"/>
      <c r="AB492" s="473"/>
    </row>
    <row r="493" spans="1:28" ht="15">
      <c r="A493" s="398"/>
      <c r="B493" s="389" t="s">
        <v>124</v>
      </c>
      <c r="C493" s="399" t="s">
        <v>125</v>
      </c>
      <c r="D493" s="396">
        <f>SUM(D489:D492)</f>
        <v>3000</v>
      </c>
      <c r="E493" s="396"/>
      <c r="F493" s="397">
        <f>SUM(F489:F492)</f>
        <v>3000</v>
      </c>
      <c r="G493" s="10"/>
      <c r="V493" s="398"/>
      <c r="W493" s="389" t="s">
        <v>124</v>
      </c>
      <c r="X493" s="399" t="s">
        <v>125</v>
      </c>
      <c r="Y493" s="396">
        <f>SUM(Y489:Y492)</f>
        <v>0</v>
      </c>
      <c r="Z493" s="564"/>
      <c r="AA493" s="628">
        <f>SUM(AA489:AA492)</f>
        <v>0</v>
      </c>
      <c r="AB493" s="473"/>
    </row>
    <row r="494" spans="1:28" ht="15">
      <c r="A494" s="398"/>
      <c r="B494" s="394"/>
      <c r="C494" s="390"/>
      <c r="D494" s="391"/>
      <c r="E494" s="391"/>
      <c r="F494" s="392"/>
      <c r="G494" s="10"/>
      <c r="V494" s="398"/>
      <c r="W494" s="394"/>
      <c r="X494" s="390"/>
      <c r="Y494" s="391"/>
      <c r="Z494" s="565"/>
      <c r="AA494" s="566"/>
      <c r="AB494" s="473"/>
    </row>
    <row r="495" spans="1:28" ht="15">
      <c r="A495" s="398"/>
      <c r="B495" s="394"/>
      <c r="C495" s="390"/>
      <c r="D495" s="391"/>
      <c r="E495" s="391"/>
      <c r="F495" s="392"/>
      <c r="G495" s="10"/>
      <c r="V495" s="398"/>
      <c r="W495" s="394"/>
      <c r="X495" s="390"/>
      <c r="Y495" s="391"/>
      <c r="Z495" s="565"/>
      <c r="AA495" s="566"/>
      <c r="AB495" s="473"/>
    </row>
    <row r="496" spans="1:28" ht="15">
      <c r="A496" s="404" t="s">
        <v>212</v>
      </c>
      <c r="B496" s="389" t="s">
        <v>213</v>
      </c>
      <c r="C496" s="390"/>
      <c r="D496" s="391"/>
      <c r="E496" s="391"/>
      <c r="F496" s="392"/>
      <c r="G496" s="10"/>
      <c r="V496" s="404" t="s">
        <v>212</v>
      </c>
      <c r="W496" s="389" t="s">
        <v>213</v>
      </c>
      <c r="X496" s="390"/>
      <c r="Y496" s="391">
        <f>AA496</f>
        <v>50000</v>
      </c>
      <c r="Z496" s="565"/>
      <c r="AA496" s="627">
        <v>50000</v>
      </c>
      <c r="AB496" s="473"/>
    </row>
    <row r="497" spans="1:30" ht="1.5" customHeight="1">
      <c r="A497" s="398"/>
      <c r="B497" s="394"/>
      <c r="C497" s="390"/>
      <c r="D497" s="391"/>
      <c r="E497" s="391"/>
      <c r="F497" s="392"/>
      <c r="G497" s="10"/>
      <c r="V497" s="398"/>
      <c r="W497" s="394"/>
      <c r="X497" s="390"/>
      <c r="Y497" s="391"/>
      <c r="Z497" s="565"/>
      <c r="AA497" s="627"/>
      <c r="AB497" s="473"/>
      <c r="AD497">
        <v>795</v>
      </c>
    </row>
    <row r="498" spans="1:28" ht="21">
      <c r="A498" s="405"/>
      <c r="B498" s="389" t="s">
        <v>214</v>
      </c>
      <c r="C498" s="399" t="s">
        <v>215</v>
      </c>
      <c r="D498" s="396"/>
      <c r="E498" s="396"/>
      <c r="F498" s="397"/>
      <c r="G498" s="10"/>
      <c r="V498" s="405"/>
      <c r="W498" s="389" t="s">
        <v>214</v>
      </c>
      <c r="X498" s="399" t="s">
        <v>215</v>
      </c>
      <c r="Y498" s="396">
        <f>Z498+AA498</f>
        <v>50000</v>
      </c>
      <c r="Z498" s="641">
        <v>0</v>
      </c>
      <c r="AA498" s="628">
        <v>50000</v>
      </c>
      <c r="AB498" s="473"/>
    </row>
    <row r="499" spans="1:27" ht="15">
      <c r="A499" s="1"/>
      <c r="B499" s="1"/>
      <c r="C499" s="1"/>
      <c r="D499" s="1"/>
      <c r="E499" s="1"/>
      <c r="F499" s="1"/>
      <c r="V499" s="1"/>
      <c r="W499" s="1"/>
      <c r="X499" s="1"/>
      <c r="Y499" s="1"/>
      <c r="Z499" s="1"/>
      <c r="AA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  <row r="3037" spans="1:6" ht="15">
      <c r="A3037" s="1"/>
      <c r="B3037" s="1"/>
      <c r="C3037" s="1"/>
      <c r="D3037" s="1"/>
      <c r="E3037" s="1"/>
      <c r="F3037" s="1"/>
    </row>
    <row r="3038" spans="1:6" ht="15">
      <c r="A3038" s="1"/>
      <c r="B3038" s="1"/>
      <c r="C3038" s="1"/>
      <c r="D3038" s="1"/>
      <c r="E3038" s="1"/>
      <c r="F3038" s="1"/>
    </row>
    <row r="3039" spans="1:6" ht="15">
      <c r="A3039" s="1"/>
      <c r="B3039" s="1"/>
      <c r="C3039" s="1"/>
      <c r="D3039" s="1"/>
      <c r="E3039" s="1"/>
      <c r="F3039" s="1"/>
    </row>
    <row r="3040" spans="1:6" ht="15">
      <c r="A3040" s="1"/>
      <c r="B3040" s="1"/>
      <c r="C3040" s="1"/>
      <c r="D3040" s="1"/>
      <c r="E3040" s="1"/>
      <c r="F3040" s="1"/>
    </row>
    <row r="3041" spans="1:6" ht="15">
      <c r="A3041" s="1"/>
      <c r="B3041" s="1"/>
      <c r="C3041" s="1"/>
      <c r="D3041" s="1"/>
      <c r="E3041" s="1"/>
      <c r="F3041" s="1"/>
    </row>
    <row r="3042" spans="1:6" ht="15">
      <c r="A3042" s="1"/>
      <c r="B3042" s="1"/>
      <c r="C3042" s="1"/>
      <c r="D3042" s="1"/>
      <c r="E3042" s="1"/>
      <c r="F3042" s="1"/>
    </row>
    <row r="3043" spans="1:6" ht="15">
      <c r="A3043" s="1"/>
      <c r="B3043" s="1"/>
      <c r="C3043" s="1"/>
      <c r="D3043" s="1"/>
      <c r="E3043" s="1"/>
      <c r="F30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8 D347 E176 E197" formula="1"/>
    <ignoredError sqref="C92:C94 C104:C114 C131:C133 C147:C152 C160:C164 C172:C173 C187:C194 C217 C230:C232 C241:C243 C255:C258 C268:C272 C276 C290:C294 C319:C322 C333:C336 C343:C346 C360:C364 C366:C367 C377:C378 C388:C389 C407:C411 C428:C430 C438:C442 C460 C466:C468 C480:C482 C212:C213 C207:C210 C454:C4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Sap bania</cp:lastModifiedBy>
  <cp:lastPrinted>2024-01-24T09:00:29Z</cp:lastPrinted>
  <dcterms:created xsi:type="dcterms:W3CDTF">2012-01-16T13:52:10Z</dcterms:created>
  <dcterms:modified xsi:type="dcterms:W3CDTF">2024-01-25T14:32:17Z</dcterms:modified>
  <cp:category/>
  <cp:version/>
  <cp:contentType/>
  <cp:contentStatus/>
</cp:coreProperties>
</file>