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<sst xmlns="http://schemas.openxmlformats.org/spreadsheetml/2006/main" count="2855" uniqueCount="2076">
  <si>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</si>
  <si>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</si>
  <si>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</si>
  <si>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</si>
  <si>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</si>
  <si>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</si>
  <si>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</si>
  <si>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</si>
  <si>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</si>
  <si>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</si>
  <si>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</si>
  <si>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</si>
  <si>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</si>
  <si>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</si>
  <si>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</si>
  <si>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</si>
  <si>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</si>
  <si>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</si>
  <si>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</si>
  <si>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</si>
  <si>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</si>
  <si>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</si>
  <si>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</si>
  <si>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</si>
  <si>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</si>
  <si>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</si>
  <si>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</si>
  <si>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</si>
  <si>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</si>
  <si>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</si>
  <si>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</si>
  <si>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</si>
  <si>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</si>
  <si>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</si>
  <si>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</si>
  <si>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</si>
  <si>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</si>
  <si>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</si>
  <si>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</si>
  <si>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</si>
  <si>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</si>
  <si>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</si>
  <si>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</si>
  <si>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</si>
  <si>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</si>
  <si>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</si>
  <si>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</si>
  <si>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</si>
  <si>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</si>
  <si>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</si>
  <si>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</si>
  <si>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</si>
  <si>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</si>
  <si>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</si>
  <si>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</si>
  <si>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</si>
  <si>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</si>
  <si>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</si>
  <si>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</si>
  <si>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</si>
  <si>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</si>
  <si>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</si>
  <si>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</si>
  <si>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</si>
  <si>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</si>
  <si>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</si>
  <si>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</si>
  <si>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</si>
  <si>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</si>
  <si>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</si>
  <si>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</si>
  <si>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</si>
  <si>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</si>
  <si>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</si>
  <si>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</si>
  <si>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</si>
  <si>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</si>
  <si>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</si>
  <si>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</si>
  <si>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</si>
  <si>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</si>
  <si>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</si>
  <si>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</si>
  <si>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</si>
  <si>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</si>
  <si>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</si>
  <si>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</si>
  <si>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</si>
  <si>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</si>
  <si>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</si>
  <si>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</si>
  <si>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</si>
  <si>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</si>
  <si>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</si>
  <si>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</si>
  <si>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</si>
  <si>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</si>
  <si>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</si>
  <si>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</si>
  <si>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</si>
  <si>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</si>
  <si>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</si>
  <si>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</si>
  <si>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</si>
  <si>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</si>
  <si>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</si>
  <si>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</si>
  <si>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</si>
  <si>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</si>
  <si>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</si>
  <si>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</si>
  <si>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</si>
  <si>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</si>
  <si>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</si>
  <si>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</si>
  <si>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</si>
  <si>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</si>
  <si>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</si>
  <si>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</si>
  <si>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</si>
  <si>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</si>
  <si>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</si>
  <si>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</si>
  <si>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</si>
  <si>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</si>
  <si>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</si>
  <si>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</si>
  <si>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</si>
  <si>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</si>
  <si>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</si>
  <si>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</si>
  <si>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</si>
  <si>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</si>
  <si>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</si>
  <si>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</si>
  <si>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</si>
  <si>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</si>
  <si>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</si>
  <si>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</si>
  <si>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</si>
  <si>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</si>
  <si>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</si>
  <si>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</si>
  <si>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</si>
  <si>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</si>
  <si>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</si>
  <si>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</si>
  <si>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</si>
  <si>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</si>
  <si>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</si>
  <si>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</si>
  <si>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</si>
  <si>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</si>
  <si>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</si>
  <si>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</si>
  <si>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</si>
  <si>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</si>
  <si>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</si>
  <si>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</si>
  <si>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</si>
  <si>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</si>
  <si>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</si>
  <si>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</si>
  <si>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</si>
  <si>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</si>
  <si>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</si>
  <si>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</si>
  <si>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</si>
  <si>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</si>
  <si>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</si>
  <si>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</si>
  <si>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</si>
  <si>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</si>
  <si>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</si>
  <si>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</si>
  <si>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</si>
  <si>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</si>
  <si>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</si>
  <si>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</si>
  <si>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</si>
  <si>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</si>
  <si>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</si>
  <si>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</si>
  <si>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</si>
  <si>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</si>
  <si>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</si>
  <si>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</si>
  <si>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</si>
  <si>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</si>
  <si>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</si>
  <si>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</si>
  <si>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</si>
  <si>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</si>
  <si>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</si>
  <si>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</si>
  <si>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</si>
  <si>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</si>
  <si>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</si>
  <si>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</si>
  <si>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</si>
  <si>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</si>
  <si>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</si>
  <si>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</si>
  <si>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</si>
  <si>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</si>
  <si>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</si>
  <si>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</si>
  <si>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</si>
  <si>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</si>
  <si>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</si>
  <si>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</si>
  <si>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</si>
  <si>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</si>
  <si>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</si>
  <si>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</si>
  <si>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</si>
  <si>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</si>
  <si>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</si>
  <si>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</si>
  <si>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</si>
  <si>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</si>
  <si>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</si>
  <si>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</si>
  <si>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</si>
  <si>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</si>
  <si>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</si>
  <si>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</si>
  <si>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</si>
  <si>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</si>
  <si>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</si>
  <si>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</si>
  <si>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</si>
  <si>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</si>
  <si>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</si>
  <si>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</si>
  <si>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</si>
  <si>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</si>
  <si>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</si>
  <si>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</si>
  <si>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</si>
  <si>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</si>
  <si>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</si>
  <si>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</si>
  <si>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</si>
  <si>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</si>
  <si>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</si>
  <si>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</si>
  <si>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</si>
  <si>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</si>
  <si>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</si>
  <si>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</si>
  <si>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</si>
  <si>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</si>
  <si>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</si>
  <si>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</si>
  <si>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</si>
  <si>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</si>
  <si>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</si>
  <si>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</si>
  <si>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</si>
  <si>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</si>
  <si>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</si>
  <si>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</si>
  <si>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</si>
  <si>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</si>
  <si>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</si>
  <si>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</si>
  <si>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</si>
  <si>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</si>
  <si>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</si>
  <si>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</si>
  <si>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</si>
  <si>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</si>
  <si>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</si>
  <si>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</si>
  <si>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</si>
  <si>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</si>
  <si>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</si>
  <si>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</si>
  <si>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</si>
  <si>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</si>
  <si>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</si>
  <si>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</si>
  <si>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</si>
  <si>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</si>
  <si>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</si>
  <si>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</si>
  <si>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</si>
  <si>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</si>
  <si>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</si>
  <si>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</si>
  <si>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</si>
  <si>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</si>
  <si>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</si>
  <si>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</si>
  <si>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</si>
  <si>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</si>
  <si>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</si>
  <si>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</si>
  <si>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</si>
  <si>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</si>
  <si>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</si>
  <si>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</si>
  <si>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</si>
  <si>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</si>
  <si>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</si>
  <si>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</si>
  <si>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</si>
  <si>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</si>
  <si>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</si>
  <si>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</si>
  <si>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</si>
  <si>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</si>
  <si>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</si>
  <si>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</si>
  <si>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</si>
  <si>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</si>
  <si>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</si>
  <si>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</si>
  <si>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</si>
  <si>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</si>
  <si>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</si>
  <si>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</si>
  <si>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</si>
  <si>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</si>
  <si>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</si>
  <si>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</si>
  <si>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</si>
  <si>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</si>
  <si>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</si>
  <si>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</si>
  <si>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</si>
  <si>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</si>
  <si>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</si>
  <si>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</si>
  <si>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</si>
  <si>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</si>
  <si>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</si>
  <si>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</si>
  <si>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</si>
  <si>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</si>
  <si>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</si>
  <si>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</si>
  <si>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</si>
  <si>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</si>
  <si>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</si>
  <si>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</si>
  <si>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</si>
  <si>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</si>
  <si>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</si>
  <si>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</si>
  <si>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</si>
  <si>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</si>
  <si>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</si>
  <si>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</si>
  <si>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</si>
  <si>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</si>
  <si>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</si>
  <si>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</si>
  <si>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</si>
  <si>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</si>
  <si>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</si>
  <si>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</si>
  <si>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</si>
  <si>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</si>
  <si>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</si>
  <si>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</si>
  <si>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</si>
  <si>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</si>
  <si>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</si>
  <si>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</si>
  <si>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</si>
  <si>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</si>
  <si>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</si>
  <si>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</si>
  <si>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</si>
  <si>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</si>
  <si>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</si>
  <si>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</si>
  <si>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</si>
  <si>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</si>
  <si>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</si>
  <si>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</si>
  <si>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</si>
  <si>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</si>
  <si>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</si>
  <si>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</si>
  <si>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</si>
  <si>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</si>
  <si>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</si>
  <si>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</si>
  <si>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</si>
  <si>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</si>
  <si>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</si>
  <si>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</si>
  <si>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</si>
  <si>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</si>
  <si>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</si>
  <si>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</si>
  <si>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</si>
  <si>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</si>
  <si>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</si>
  <si>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</si>
  <si>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</si>
  <si>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</si>
  <si>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</si>
  <si>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</si>
  <si>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</si>
  <si>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</si>
  <si>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</si>
  <si>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</si>
  <si>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</si>
  <si>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</si>
  <si>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</si>
  <si>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</si>
  <si>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</si>
  <si>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</si>
  <si>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</si>
  <si>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</si>
  <si>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</si>
  <si>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</si>
  <si>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</si>
  <si>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</si>
  <si>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</si>
  <si>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</si>
  <si>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</si>
  <si>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</si>
  <si>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</si>
  <si>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</si>
  <si>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</si>
  <si>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</si>
  <si>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</si>
  <si>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</si>
  <si>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</si>
  <si>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</si>
  <si>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</si>
  <si>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</si>
  <si>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</si>
  <si>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</si>
  <si>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</si>
  <si>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</si>
  <si>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</si>
  <si>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</si>
  <si>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</si>
  <si>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</si>
  <si>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</si>
  <si>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</si>
  <si>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</si>
  <si>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</si>
  <si>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</si>
  <si>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</si>
  <si>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</si>
  <si>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</si>
  <si>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</si>
  <si>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</si>
  <si>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</si>
  <si>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</si>
  <si>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</si>
  <si>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</si>
  <si>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</si>
  <si>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</si>
  <si>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</si>
  <si>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</si>
  <si>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</si>
  <si>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</si>
  <si>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</si>
  <si>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</si>
  <si>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</si>
  <si>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</si>
  <si>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</si>
  <si>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</si>
  <si>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</si>
  <si>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</si>
  <si>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</si>
  <si>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</si>
  <si>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</si>
  <si>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</si>
  <si>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</si>
  <si>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</si>
  <si>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</si>
  <si>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</si>
  <si>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</si>
  <si>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</si>
  <si>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</si>
  <si>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</si>
  <si>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</si>
  <si>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</si>
  <si>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</si>
  <si>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</si>
  <si>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</si>
  <si>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</si>
  <si>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</si>
  <si>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</si>
  <si>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</si>
  <si>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</si>
  <si>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</si>
  <si>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</si>
  <si>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</si>
  <si>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</si>
  <si>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</si>
  <si>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</si>
  <si>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</si>
  <si>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</si>
  <si>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</si>
  <si>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</si>
  <si>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</si>
  <si>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</si>
  <si>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</si>
  <si>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</si>
  <si>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</si>
  <si>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</si>
  <si>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</si>
  <si>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</si>
  <si>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</si>
  <si>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</si>
  <si>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</si>
  <si>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</si>
  <si>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</si>
  <si>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</si>
  <si>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</si>
  <si>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</si>
  <si>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</si>
  <si>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</si>
  <si>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</si>
  <si>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</si>
  <si>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</si>
  <si>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</si>
  <si>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</si>
  <si>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</si>
  <si>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</si>
  <si>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</si>
  <si>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</si>
  <si>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</si>
  <si>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</si>
  <si>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</si>
  <si>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</si>
  <si>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</si>
  <si>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</si>
  <si>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</si>
  <si>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</si>
  <si>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</si>
  <si>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</si>
  <si>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</si>
  <si>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</si>
  <si>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</si>
  <si>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</si>
  <si>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</si>
  <si>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</si>
  <si>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</si>
  <si>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</si>
  <si>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</si>
  <si>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</si>
  <si>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</si>
  <si>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</si>
  <si>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</si>
  <si>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</si>
  <si>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</si>
  <si>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</si>
  <si>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</si>
  <si>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</si>
  <si>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</si>
  <si>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</si>
  <si>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</si>
  <si>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</si>
  <si>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</si>
  <si>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</si>
  <si>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</si>
  <si>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</si>
  <si>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</si>
  <si>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</si>
  <si>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</si>
  <si>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</si>
  <si>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</si>
  <si>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</si>
  <si>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</si>
  <si>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</si>
  <si>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</si>
  <si>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</si>
  <si>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</si>
  <si>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</si>
  <si>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</si>
  <si>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</si>
  <si>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</si>
  <si>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</si>
  <si>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</si>
  <si>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</si>
  <si>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</si>
  <si>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</si>
  <si>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</si>
  <si>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</si>
  <si>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</si>
  <si>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</si>
  <si>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</si>
  <si>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</si>
  <si>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</si>
  <si>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</si>
  <si>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</si>
  <si>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</si>
  <si>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</si>
  <si>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</si>
  <si>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</si>
  <si>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</si>
  <si>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</si>
  <si>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</si>
  <si>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</si>
  <si>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</si>
  <si>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</si>
  <si>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</si>
  <si>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</si>
  <si>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</si>
  <si>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</si>
  <si>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</si>
  <si>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</si>
  <si>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</si>
  <si>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</si>
  <si>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</si>
  <si>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</si>
  <si>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</si>
  <si>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</si>
  <si>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</si>
  <si>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</si>
  <si>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</si>
  <si>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</si>
  <si>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</si>
  <si>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</si>
  <si>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</si>
  <si>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</si>
  <si>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</si>
  <si>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</si>
  <si>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</si>
  <si>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</si>
  <si>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</si>
  <si>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</si>
  <si>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</si>
  <si>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</si>
  <si>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</si>
  <si>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</si>
  <si>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</si>
  <si>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</si>
  <si>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</si>
  <si>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</si>
  <si>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</si>
  <si>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</si>
  <si>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</si>
  <si>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</si>
  <si>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</si>
  <si>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</si>
  <si>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</si>
  <si>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</si>
  <si>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</si>
  <si>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</si>
  <si>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</si>
  <si>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</si>
  <si>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</si>
  <si>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</si>
  <si>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</si>
  <si>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</si>
  <si>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</si>
  <si>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</si>
  <si>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</si>
  <si>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</si>
  <si>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</si>
  <si>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</si>
  <si>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</si>
  <si>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</si>
  <si>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</si>
  <si>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</si>
  <si>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</si>
  <si>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</si>
  <si>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</si>
  <si>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</si>
  <si>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</si>
  <si>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</si>
  <si>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</si>
  <si>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</si>
  <si>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</si>
  <si>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</si>
  <si>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</si>
  <si>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</si>
  <si>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</si>
  <si>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</si>
  <si>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</si>
  <si>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</si>
  <si>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</si>
  <si>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</si>
  <si>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</si>
  <si>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</si>
  <si>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</si>
  <si>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</si>
  <si>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</si>
  <si>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</si>
  <si>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</si>
  <si>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</si>
  <si>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</si>
  <si>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</si>
  <si>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</si>
  <si>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</si>
  <si>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</si>
  <si>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</si>
  <si>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</si>
  <si>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</si>
  <si>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</si>
  <si>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</si>
  <si>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</si>
  <si>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</si>
  <si>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</si>
  <si>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</si>
  <si>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</si>
  <si>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</si>
  <si>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</si>
  <si>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</si>
  <si>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</si>
  <si>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</si>
  <si>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</si>
  <si>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</si>
  <si>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</si>
  <si>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</si>
  <si>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</si>
  <si>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</si>
  <si>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</si>
  <si>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</si>
  <si>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</si>
  <si>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</si>
  <si>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</si>
  <si>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</si>
  <si>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</si>
  <si>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</si>
  <si>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</si>
  <si>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</si>
  <si>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</si>
  <si>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</si>
  <si>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</si>
  <si>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</si>
  <si>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</si>
  <si>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</si>
  <si>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</si>
  <si>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</si>
  <si>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</si>
  <si>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</si>
  <si>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</si>
  <si>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</si>
  <si>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</si>
  <si>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</si>
  <si>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</si>
  <si>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</si>
  <si>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</si>
  <si>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</si>
  <si>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</si>
  <si>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</si>
  <si>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</si>
  <si>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</si>
  <si>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</si>
  <si>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</si>
  <si>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</si>
  <si>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</si>
  <si>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</si>
  <si>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</si>
  <si>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</si>
  <si>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</si>
  <si>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</si>
  <si>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</si>
  <si>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</si>
  <si>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</si>
  <si>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</si>
  <si>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</si>
  <si>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</si>
  <si>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</si>
  <si>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</si>
  <si>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</si>
  <si>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</si>
  <si>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</si>
  <si>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</si>
  <si>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</si>
  <si>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</si>
  <si>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</si>
  <si>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</si>
  <si>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</si>
  <si>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</si>
  <si>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</si>
  <si>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</si>
  <si>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</si>
  <si>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</si>
  <si>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</si>
  <si>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</si>
  <si>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</si>
  <si>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</si>
  <si>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</si>
  <si>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</si>
  <si>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</si>
  <si>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</si>
  <si>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</si>
  <si>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</si>
  <si>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</si>
  <si>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</si>
  <si>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</si>
  <si>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</si>
  <si>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</si>
  <si>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</si>
  <si>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</si>
  <si>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</si>
  <si>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</si>
  <si>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</si>
  <si>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</si>
  <si>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</si>
  <si>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</si>
  <si>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</si>
  <si>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</si>
  <si>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</si>
  <si>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</si>
  <si>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</si>
  <si>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</si>
  <si>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</si>
  <si>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</si>
  <si>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</si>
  <si>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</si>
  <si>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</si>
  <si>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</si>
  <si>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</si>
  <si>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</si>
  <si>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</si>
  <si>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</si>
  <si>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</si>
  <si>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</si>
  <si>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</si>
  <si>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</si>
  <si>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</si>
  <si>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</si>
  <si>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</si>
  <si>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</si>
  <si>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</si>
  <si>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</si>
  <si>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</si>
  <si>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</si>
  <si>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</si>
  <si>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</si>
  <si>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</si>
  <si>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</si>
  <si>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</si>
  <si>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</si>
  <si>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</si>
  <si>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</si>
  <si>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</si>
  <si>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</si>
  <si>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</si>
  <si>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</si>
  <si>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</si>
  <si>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</si>
  <si>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</si>
  <si>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</si>
  <si>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</si>
  <si>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</si>
  <si>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</si>
  <si>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</si>
  <si>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</si>
  <si>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</si>
  <si>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</si>
  <si>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</si>
  <si>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</si>
  <si>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</si>
  <si>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</si>
  <si>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</si>
  <si>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</si>
  <si>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</si>
  <si>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</si>
  <si>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</si>
  <si>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</si>
  <si>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</si>
  <si>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</si>
  <si>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</si>
  <si>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</si>
  <si>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</si>
  <si>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</si>
  <si>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</si>
  <si>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</si>
  <si>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</si>
  <si>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</si>
  <si>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</si>
  <si>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</si>
  <si>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</si>
  <si>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</si>
  <si>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</si>
  <si>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</si>
  <si>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</si>
  <si>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</si>
  <si>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</si>
  <si>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</si>
  <si>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</si>
  <si>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</si>
  <si>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</si>
  <si>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</si>
  <si>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</si>
  <si>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</si>
  <si>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</si>
  <si>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</si>
  <si>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</si>
  <si>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</si>
  <si>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</si>
  <si>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</si>
  <si>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</si>
  <si>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</si>
  <si>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</si>
  <si>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</si>
  <si>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</si>
  <si>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</si>
  <si>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</si>
  <si>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</si>
  <si>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</si>
  <si>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</si>
  <si>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</si>
  <si>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</si>
  <si>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</si>
  <si>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</si>
  <si>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</si>
  <si>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</si>
  <si>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</si>
  <si>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</si>
  <si>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</si>
  <si>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</si>
  <si>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</si>
  <si>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</si>
  <si>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</si>
  <si>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</si>
  <si>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</si>
  <si>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</si>
  <si>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</si>
  <si>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</si>
  <si>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</si>
  <si>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</si>
  <si>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</si>
  <si>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</si>
  <si>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</si>
  <si>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</si>
  <si>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</si>
  <si>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</si>
  <si>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</si>
  <si>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</si>
  <si>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</si>
  <si>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</si>
  <si>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</si>
  <si>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</si>
  <si>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</si>
  <si>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</si>
  <si>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</si>
  <si>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</si>
  <si>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</si>
  <si>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</si>
  <si>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</si>
  <si>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</si>
  <si>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</si>
  <si>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</si>
  <si>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</si>
  <si>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</si>
  <si>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</si>
  <si>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</si>
  <si>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</si>
  <si>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</si>
  <si>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</si>
  <si>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</si>
  <si>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</si>
  <si>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</si>
  <si>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</si>
  <si>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</si>
  <si>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</si>
  <si>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</si>
  <si>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</si>
  <si>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</si>
  <si>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</si>
  <si>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</si>
  <si>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</si>
  <si>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</si>
  <si>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</si>
  <si>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</si>
  <si>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</si>
  <si>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</si>
  <si>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</si>
  <si>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</si>
  <si>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</si>
  <si>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</si>
  <si>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</si>
  <si>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</si>
  <si>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</si>
  <si>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</si>
  <si>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</si>
  <si>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</si>
  <si>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</si>
  <si>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</si>
  <si>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</si>
  <si>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</si>
  <si>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</si>
  <si>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</si>
  <si>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</si>
  <si>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</si>
  <si>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</si>
  <si>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</si>
  <si>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</si>
  <si>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</si>
  <si>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</si>
  <si>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</si>
  <si>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</si>
  <si>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</si>
  <si>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</si>
  <si>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</si>
  <si>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</si>
  <si>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</si>
  <si>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</si>
  <si>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</si>
  <si>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</si>
  <si>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</si>
  <si>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</si>
  <si>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</si>
  <si>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</si>
  <si>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</si>
  <si>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</si>
  <si>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</si>
  <si>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</si>
  <si>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</si>
  <si>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</si>
  <si>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</si>
  <si>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</si>
  <si>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</si>
  <si>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</si>
  <si>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</si>
  <si>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</si>
  <si>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</si>
  <si>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</si>
  <si>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</si>
  <si>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</si>
  <si>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</si>
  <si>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</si>
  <si>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</si>
  <si>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</si>
  <si>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</si>
  <si>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</si>
  <si>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</si>
  <si>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</si>
  <si>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</si>
  <si>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</si>
  <si>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</si>
  <si>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</si>
  <si>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</si>
  <si>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</si>
  <si>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</si>
  <si>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</si>
  <si>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</si>
  <si>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</si>
  <si>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</si>
  <si>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</si>
  <si>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</si>
  <si>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</si>
  <si>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</si>
  <si>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</si>
  <si>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</si>
  <si>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</si>
  <si>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</si>
  <si>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</si>
  <si>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</si>
  <si>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</si>
  <si>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</si>
  <si>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</si>
  <si>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</si>
  <si>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</si>
  <si>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</si>
  <si>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</si>
  <si>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</si>
  <si>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</si>
  <si>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</si>
  <si>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</si>
  <si>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</si>
  <si>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</si>
  <si>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</si>
  <si>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</si>
  <si>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</si>
  <si>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</si>
  <si>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</si>
  <si>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</si>
  <si>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</si>
  <si>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</si>
  <si>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</si>
  <si>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</si>
  <si>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</si>
  <si>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</si>
  <si>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</si>
  <si>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</si>
  <si>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</si>
  <si>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</si>
  <si>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</si>
  <si>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</si>
  <si>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</si>
  <si>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</si>
  <si>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</si>
  <si>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</si>
  <si>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</si>
  <si>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</si>
  <si>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</si>
  <si>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</si>
  <si>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</si>
  <si>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</si>
  <si>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</si>
  <si>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</si>
  <si>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</si>
  <si>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</si>
  <si>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</si>
  <si>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</si>
  <si>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</si>
  <si>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</si>
  <si>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</si>
  <si>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</si>
  <si>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</si>
  <si>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</si>
  <si>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</si>
  <si>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</si>
  <si>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</si>
  <si>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</si>
  <si>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</si>
  <si>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</si>
  <si>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</si>
  <si>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</si>
  <si>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</si>
  <si>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</si>
  <si>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</si>
  <si>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</si>
  <si>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</si>
  <si>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</si>
  <si>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</si>
  <si>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</si>
  <si>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</si>
  <si>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</si>
  <si>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</si>
  <si>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</si>
  <si>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</si>
  <si>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</si>
  <si>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</si>
  <si>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</si>
  <si>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</si>
  <si>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</si>
  <si>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</si>
  <si>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</si>
  <si>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</si>
  <si>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</si>
  <si>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</si>
  <si>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</si>
  <si>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</si>
  <si>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</si>
  <si>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</si>
  <si>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</si>
  <si>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</si>
  <si>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</si>
  <si>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</si>
  <si>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</si>
  <si>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</si>
  <si>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</si>
  <si>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</si>
  <si>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</si>
  <si>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</si>
  <si>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</si>
  <si>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</si>
  <si>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</si>
  <si>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</si>
  <si>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</si>
  <si>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</si>
  <si>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</si>
  <si>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</si>
  <si>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</si>
  <si>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</si>
  <si>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</si>
  <si>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</si>
  <si>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</si>
  <si>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</si>
  <si>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</si>
  <si>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</si>
  <si>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</si>
  <si>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</si>
  <si>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</si>
  <si>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</si>
  <si>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</si>
  <si>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</si>
  <si>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</si>
  <si>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</si>
  <si>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</si>
  <si>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</si>
  <si>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</si>
  <si>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</si>
  <si>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</si>
  <si>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</si>
  <si>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</si>
  <si>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</si>
  <si>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</si>
  <si>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</si>
  <si>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</si>
  <si>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</si>
  <si>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</si>
  <si>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</si>
  <si>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</si>
  <si>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</si>
  <si>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</si>
  <si>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</si>
  <si>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</si>
  <si>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</si>
  <si>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</si>
  <si>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</si>
  <si>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</si>
  <si>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</si>
  <si>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</si>
  <si>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</si>
  <si>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</si>
  <si>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</si>
  <si>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</si>
  <si>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</si>
  <si>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</si>
  <si>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</si>
  <si>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</si>
  <si>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</si>
  <si>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</si>
  <si>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</si>
  <si>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</si>
  <si>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</si>
  <si>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</si>
  <si>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</si>
  <si>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</si>
  <si>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</si>
  <si>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</si>
  <si>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</si>
  <si>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</si>
  <si>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</si>
  <si>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</si>
  <si>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</si>
  <si>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</si>
  <si>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</si>
  <si>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</si>
  <si>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</si>
  <si>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</si>
  <si>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</si>
  <si>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</si>
  <si>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</si>
  <si>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</si>
  <si>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</si>
  <si>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</si>
  <si>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</si>
  <si>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</si>
  <si>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</si>
  <si>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</si>
  <si>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</si>
  <si>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</si>
  <si>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</si>
  <si>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</si>
  <si>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</si>
  <si>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</si>
  <si>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</si>
  <si>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</si>
  <si>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</si>
  <si>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</si>
  <si>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</si>
  <si>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</si>
  <si>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</si>
  <si>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</si>
  <si>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</si>
  <si>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</si>
  <si>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</si>
  <si>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</si>
  <si>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</si>
  <si>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</si>
  <si>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</si>
  <si>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</si>
  <si>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</si>
  <si>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</si>
  <si>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</si>
  <si>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</si>
  <si>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</si>
  <si>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</si>
  <si>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</si>
  <si>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</si>
  <si>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</si>
  <si>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</si>
  <si>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</si>
  <si>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</si>
  <si>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</si>
  <si>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</si>
  <si>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</si>
  <si>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</si>
  <si>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</si>
  <si>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</si>
  <si>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</si>
  <si>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</si>
  <si>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</si>
  <si>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</si>
  <si>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</si>
  <si>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</si>
  <si>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</si>
  <si>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</si>
  <si>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</si>
  <si>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</si>
  <si>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</si>
  <si>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</si>
  <si>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</si>
  <si>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</si>
  <si>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</si>
  <si>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</si>
  <si>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</si>
  <si>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</si>
  <si>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</si>
  <si>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</si>
  <si>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</si>
  <si>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</si>
  <si>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</si>
  <si>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</si>
  <si>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</si>
  <si>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</si>
  <si>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</si>
  <si>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</si>
  <si>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</si>
  <si>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</si>
  <si>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</si>
  <si>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</si>
  <si>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</si>
  <si>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</si>
  <si>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</si>
  <si>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</si>
  <si>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</si>
  <si>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</si>
  <si>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</si>
  <si>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</si>
  <si>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</si>
  <si>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</si>
  <si>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</si>
  <si>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</si>
  <si>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</si>
  <si>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</si>
  <si>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</si>
  <si>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</si>
  <si>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</si>
  <si>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</si>
  <si>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</si>
  <si>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</si>
  <si>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</si>
  <si>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</si>
  <si>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</si>
  <si>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</si>
  <si>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</si>
  <si>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</si>
  <si>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</si>
  <si>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</si>
  <si>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</si>
  <si>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</si>
  <si>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</si>
  <si>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</si>
  <si>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</si>
  <si>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</si>
  <si>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</si>
  <si>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</si>
  <si>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</si>
  <si>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</si>
  <si>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</si>
  <si>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</si>
  <si>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</si>
  <si>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</si>
  <si>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</si>
  <si>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</si>
  <si>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</si>
  <si>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</si>
  <si>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</si>
  <si>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</si>
  <si>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</si>
  <si>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</si>
  <si>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</si>
  <si>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</si>
  <si>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</si>
  <si>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</si>
  <si>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</si>
  <si>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</si>
  <si>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</si>
  <si>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</si>
  <si>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</si>
  <si>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</si>
  <si>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</si>
  <si>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</si>
  <si>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</si>
  <si>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</si>
  <si>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</si>
  <si>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</si>
  <si>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</si>
  <si>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</si>
  <si>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</si>
  <si>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</si>
  <si>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</si>
  <si>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</si>
  <si>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</si>
  <si>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</si>
  <si>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</si>
  <si>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</si>
  <si>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</si>
  <si>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</si>
  <si>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</si>
  <si>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</si>
  <si>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</si>
  <si>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</si>
  <si>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</si>
  <si>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</si>
  <si>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</si>
  <si>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</si>
  <si>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</si>
  <si>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</si>
  <si>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</si>
  <si>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</si>
  <si>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</si>
  <si>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</si>
  <si>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</si>
  <si>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</si>
  <si>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</si>
  <si>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</si>
  <si>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</si>
  <si>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</si>
  <si>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</si>
  <si>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</si>
  <si>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</si>
  <si>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</si>
  <si>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</si>
  <si>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</si>
  <si>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</si>
  <si>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</si>
  <si>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</si>
  <si>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</si>
  <si>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</si>
  <si>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</si>
  <si>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</si>
  <si>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</si>
  <si>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</si>
  <si>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</si>
  <si>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</si>
  <si>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</si>
  <si>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</si>
  <si>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</si>
  <si>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</si>
  <si>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</si>
  <si>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</si>
  <si>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</si>
  <si>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</si>
  <si>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</si>
  <si>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</si>
  <si>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</si>
  <si>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</si>
  <si>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</si>
  <si>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</si>
  <si>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</si>
  <si>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</si>
  <si>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</si>
  <si>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</si>
  <si>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</si>
  <si>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</si>
  <si>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</si>
  <si>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</si>
  <si>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</si>
  <si>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</si>
  <si>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</si>
  <si>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</si>
  <si>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</si>
  <si>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</si>
  <si>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</si>
  <si>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</si>
  <si>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</si>
  <si>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</si>
  <si>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</si>
  <si>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</si>
  <si>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</si>
  <si>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</si>
  <si>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</si>
  <si>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</si>
  <si>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</si>
  <si>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</si>
  <si>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</si>
  <si>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</si>
  <si>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</si>
  <si>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</si>
  <si>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</si>
  <si>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</si>
  <si>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</si>
  <si>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</si>
  <si>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</si>
  <si>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</si>
  <si>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</si>
  <si>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</si>
  <si>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</si>
  <si>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</si>
  <si>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</si>
  <si>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</si>
  <si>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</si>
  <si>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</si>
  <si>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</si>
  <si>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</si>
  <si>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</si>
  <si>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</si>
  <si>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</si>
  <si>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</si>
  <si>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</si>
  <si>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</si>
  <si>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</si>
  <si>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</si>
  <si>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</si>
  <si>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</si>
  <si>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</si>
  <si>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</si>
  <si>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</si>
  <si>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</si>
  <si>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</si>
  <si>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</si>
  <si>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</si>
  <si>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</si>
  <si>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</si>
  <si>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</si>
  <si>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</si>
  <si>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</si>
  <si>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</si>
  <si>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</si>
  <si>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</si>
  <si>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</si>
  <si>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</si>
  <si>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</si>
  <si>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</si>
  <si>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</si>
  <si>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</si>
  <si>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</si>
  <si>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</si>
  <si>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</si>
  <si>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</si>
  <si>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</si>
  <si>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</si>
  <si>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</si>
  <si>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</si>
  <si>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</si>
  <si>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</si>
  <si>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</si>
  <si>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</si>
  <si>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</si>
  <si>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</si>
  <si>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</si>
  <si>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</si>
  <si>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</si>
  <si>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</si>
  <si>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</si>
  <si>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</si>
  <si>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</si>
  <si>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</si>
  <si>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</si>
  <si>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</si>
  <si>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</si>
  <si>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</si>
  <si>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</si>
  <si>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</si>
  <si>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</si>
  <si>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</si>
  <si>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</si>
  <si>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</si>
  <si>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</si>
  <si>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</si>
  <si>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</si>
  <si>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</si>
  <si>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</si>
  <si>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</si>
  <si>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</si>
  <si>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</si>
  <si>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</si>
  <si>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</si>
  <si>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</si>
  <si>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</si>
  <si>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</si>
  <si>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</si>
  <si>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</si>
  <si>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</si>
  <si>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</si>
  <si>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</si>
  <si>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</si>
  <si>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</si>
  <si>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</si>
  <si>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</si>
  <si>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</si>
  <si>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</si>
  <si>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</si>
  <si>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</si>
  <si>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</si>
  <si>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</si>
  <si>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</si>
  <si>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</si>
  <si>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</si>
  <si>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</si>
  <si>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</si>
  <si>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</si>
  <si>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</si>
  <si>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</si>
  <si>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</si>
  <si>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</si>
  <si>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</si>
  <si>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</si>
  <si>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</si>
  <si>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</si>
  <si>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</si>
  <si>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</si>
  <si>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</si>
  <si>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</si>
  <si>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</si>
  <si>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</si>
  <si>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</si>
  <si>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</si>
  <si>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</si>
  <si>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</si>
  <si>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</si>
  <si>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</si>
  <si>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</si>
  <si>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</si>
  <si>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</si>
  <si>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</si>
  <si>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</si>
  <si>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</si>
  <si>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</si>
  <si>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</si>
  <si>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</si>
  <si>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</si>
  <si>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</si>
  <si>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</si>
  <si>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</si>
  <si>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</si>
  <si>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</si>
  <si>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</si>
  <si>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</si>
  <si>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</si>
  <si>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</si>
  <si>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</si>
  <si>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</si>
  <si>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</si>
  <si>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</si>
  <si>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</si>
  <si>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</si>
  <si>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</si>
  <si>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</si>
  <si>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</si>
  <si>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</si>
  <si>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</si>
  <si>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</si>
  <si>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</si>
  <si>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</si>
  <si>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</si>
  <si>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</si>
  <si>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</si>
  <si>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</si>
  <si>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</si>
  <si>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</si>
  <si>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</si>
  <si>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</si>
  <si>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</si>
  <si>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</si>
  <si>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</si>
  <si>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</si>
  <si>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</si>
  <si>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</si>
  <si>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</si>
  <si>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</si>
  <si>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</si>
  <si>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</si>
  <si>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</si>
  <si>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</si>
  <si>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</si>
  <si>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</si>
  <si>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</si>
  <si>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</si>
  <si>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</si>
  <si>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</si>
  <si>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</si>
  <si>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</si>
  <si>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</si>
  <si>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</si>
  <si>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</si>
  <si>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</si>
  <si>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</si>
  <si>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</si>
  <si>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</si>
  <si>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</si>
  <si>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</si>
  <si>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</si>
  <si>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</si>
  <si>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</si>
  <si>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</si>
  <si>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</si>
  <si>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</si>
  <si>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</si>
  <si>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</si>
  <si>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</si>
  <si>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</si>
  <si>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</si>
  <si>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</si>
  <si>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</si>
  <si>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</si>
  <si>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</si>
  <si>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</si>
  <si>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</si>
  <si>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</si>
  <si>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</si>
  <si>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</si>
  <si>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</si>
  <si>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</si>
  <si>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</si>
  <si>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</si>
  <si>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</si>
  <si>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</si>
  <si>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</si>
  <si>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</si>
  <si>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</si>
  <si>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</si>
  <si>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</si>
  <si>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</si>
  <si>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</si>
  <si>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</si>
  <si>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</si>
  <si>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</si>
  <si>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</si>
  <si>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</si>
  <si>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</si>
  <si>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</si>
  <si>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</si>
  <si>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</si>
  <si>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</si>
  <si>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</si>
  <si>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</si>
  <si>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</si>
  <si>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</si>
  <si>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</si>
  <si>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</si>
  <si>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</si>
  <si>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</si>
  <si>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</si>
  <si>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</si>
  <si>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</si>
  <si>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</si>
  <si>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</si>
  <si>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</si>
  <si>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</si>
  <si>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</si>
  <si>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</si>
  <si>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</si>
  <si>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</si>
  <si>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</si>
  <si>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</si>
  <si>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</si>
  <si>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</si>
  <si>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</si>
  <si>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</si>
  <si>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</si>
  <si>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</si>
  <si>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</si>
  <si>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</si>
  <si>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</si>
  <si>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</si>
  <si>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</si>
  <si>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</si>
  <si>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</si>
  <si>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</si>
  <si>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</si>
  <si>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</si>
  <si>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</si>
  <si>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</si>
  <si>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</si>
  <si>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</si>
  <si>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</si>
  <si>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</si>
  <si>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</si>
  <si>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</si>
  <si>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</si>
  <si>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</si>
  <si>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</si>
  <si>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</si>
  <si>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</si>
  <si>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</si>
  <si>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</si>
  <si>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</si>
  <si>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</si>
  <si>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</si>
  <si>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</si>
  <si>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</si>
  <si>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</si>
  <si>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</si>
  <si>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</si>
  <si>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</si>
  <si>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</si>
  <si>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</si>
  <si>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</si>
  <si>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</si>
  <si>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</si>
  <si>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</si>
  <si>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</si>
  <si>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</si>
  <si>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</si>
  <si>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</si>
  <si>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</si>
  <si>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</si>
  <si>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</si>
  <si>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</si>
  <si>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</si>
  <si>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</si>
  <si>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</si>
  <si>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</si>
  <si>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</si>
  <si>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</si>
  <si>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</si>
  <si>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</si>
  <si>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</si>
  <si>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</si>
  <si>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</si>
  <si>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</si>
  <si>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</si>
  <si>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</si>
  <si>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</si>
  <si>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</si>
  <si>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</si>
  <si>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</si>
  <si>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</si>
  <si>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</si>
  <si>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</si>
  <si>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</si>
  <si>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</si>
  <si>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</si>
  <si>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</si>
  <si>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</si>
  <si>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</si>
  <si>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</si>
  <si>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</si>
  <si>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</si>
  <si>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</si>
  <si>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</si>
  <si>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</si>
  <si>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</si>
  <si>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</si>
  <si>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</si>
  <si>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</si>
  <si>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</si>
  <si>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</si>
  <si>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</si>
  <si>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</si>
  <si>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</si>
  <si>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</si>
  <si>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</si>
  <si>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</si>
  <si>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</si>
  <si>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</si>
  <si>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</si>
  <si>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</si>
  <si>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</si>
  <si>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</si>
  <si>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</si>
  <si>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</si>
  <si>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</si>
  <si>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</si>
  <si>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</si>
  <si>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</si>
  <si>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</si>
  <si>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</si>
  <si>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</si>
  <si>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</si>
  <si>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</si>
  <si>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</si>
  <si>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</si>
  <si>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</si>
  <si>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</si>
  <si>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</si>
  <si>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</si>
  <si>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</si>
  <si>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</si>
  <si>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</si>
  <si>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</si>
  <si>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</si>
  <si>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</si>
  <si>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</si>
  <si>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</si>
  <si>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</si>
  <si>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</si>
  <si>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</si>
  <si>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</si>
  <si>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</si>
  <si>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</si>
  <si>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</si>
  <si>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</si>
  <si>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</si>
  <si>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</si>
  <si>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</si>
  <si>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</si>
  <si>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</si>
  <si>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</si>
  <si>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</si>
  <si>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</si>
  <si>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</si>
  <si>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</si>
  <si>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</si>
  <si>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</si>
  <si>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</si>
  <si>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</si>
  <si>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</si>
  <si>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</si>
  <si>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</si>
  <si>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</si>
  <si>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</si>
  <si>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</si>
  <si>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</si>
  <si>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</si>
  <si>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</si>
  <si>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</si>
  <si>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</si>
  <si>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</si>
  <si>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</si>
  <si>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</si>
  <si>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</si>
  <si>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</si>
  <si>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</si>
  <si>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</si>
  <si>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</si>
  <si>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</si>
  <si>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</si>
  <si>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</si>
  <si>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</si>
  <si>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</si>
  <si>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</si>
  <si>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</si>
  <si>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</si>
  <si>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</si>
  <si>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</si>
  <si>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</si>
  <si>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</si>
  <si>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</si>
  <si>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</si>
  <si>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</si>
  <si>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</si>
  <si>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</si>
  <si>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</si>
  <si>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</si>
  <si>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</si>
  <si>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</si>
  <si>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</si>
  <si>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</si>
  <si>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</si>
  <si>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</si>
  <si>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</si>
  <si>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</si>
  <si>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</si>
  <si>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</si>
  <si>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</si>
  <si>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</si>
  <si>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</si>
  <si>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</si>
  <si>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</si>
  <si>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</si>
  <si>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</si>
  <si>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</si>
  <si>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</si>
  <si>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</si>
  <si>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</si>
  <si>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</si>
  <si>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</si>
  <si>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</si>
  <si>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</si>
  <si>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</si>
  <si>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</si>
  <si>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</si>
  <si>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</si>
  <si>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</si>
  <si>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</si>
  <si>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</si>
  <si>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</si>
  <si>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</si>
  <si>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</si>
  <si>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</si>
  <si>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</si>
  <si>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</si>
  <si>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</si>
  <si>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</si>
  <si>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</si>
  <si>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</si>
  <si>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</si>
  <si>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</si>
  <si>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</si>
  <si>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</si>
  <si>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</si>
  <si>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</si>
  <si>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</si>
  <si>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</si>
  <si>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</si>
  <si>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</si>
  <si>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</si>
  <si>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</si>
  <si>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</si>
  <si>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</si>
  <si>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</si>
  <si>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</si>
  <si>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</si>
  <si>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</si>
  <si>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</si>
  <si>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</si>
  <si>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</si>
  <si>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</si>
  <si>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</si>
  <si>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</si>
  <si>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</si>
  <si>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</si>
  <si>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</si>
  <si>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</si>
  <si>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</si>
  <si>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</si>
  <si>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</si>
  <si>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</si>
  <si>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</si>
  <si>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</si>
  <si>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</si>
  <si>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</si>
  <si>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</si>
  <si>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</si>
  <si>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</si>
  <si>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</si>
  <si>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</si>
  <si>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</si>
  <si>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</si>
  <si>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</si>
  <si>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</si>
  <si>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</si>
  <si>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</si>
  <si>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</si>
  <si>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</si>
  <si>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</si>
  <si>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</si>
  <si>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</si>
  <si>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</si>
  <si>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</si>
  <si>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</si>
  <si>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</si>
  <si>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</si>
  <si>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</si>
  <si>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</si>
  <si>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</si>
  <si>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</si>
  <si>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</si>
  <si>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</si>
  <si>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</si>
  <si>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</si>
  <si>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</si>
  <si>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</si>
  <si>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</si>
  <si>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</si>
  <si>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</si>
  <si>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</si>
  <si>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</si>
  <si>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</si>
  <si>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</si>
  <si>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</si>
  <si>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</si>
  <si>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</si>
  <si>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</si>
  <si>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</si>
  <si>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</si>
  <si>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</si>
  <si>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</si>
  <si>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</si>
  <si>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</si>
  <si>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</si>
  <si>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</si>
  <si>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</si>
  <si>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</si>
  <si>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</si>
  <si>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</si>
  <si>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</si>
  <si>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</si>
  <si>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</si>
  <si>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</si>
  <si>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</si>
  <si>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</si>
  <si>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</si>
  <si>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</si>
  <si>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</si>
  <si>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</si>
  <si>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</si>
  <si>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Община Сапарева баня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</si>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</sst>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7" fillId="39" borderId="26" xfId="58" applyFont="1" applyFill="1" applyBorder="1" applyAlignment="1">
      <alignment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0" t="str">
        <f>+OTCHET!B9</f>
        <v>Община Сапарева баня</v>
      </c>
      <c r="C2" s="1731"/>
      <c r="D2" s="1732"/>
      <c r="E2" s="1019"/>
      <c r="F2" s="1020">
        <f>+OTCHET!H9</f>
        <v>0</v>
      </c>
      <c r="G2" s="1021" t="str">
        <f>+OTCHET!F12</f>
        <v>6008</v>
      </c>
      <c r="H2" s="1022"/>
      <c r="I2" s="1733">
        <f>+OTCHET!H607</f>
        <v>0</v>
      </c>
      <c r="J2" s="1734"/>
      <c r="K2" s="1013"/>
      <c r="L2" s="1735">
        <f>OTCHET!H605</f>
        <v>0</v>
      </c>
      <c r="M2" s="1736"/>
      <c r="N2" s="173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8">
        <f>+OTCHET!I9</f>
        <v>0</v>
      </c>
      <c r="U2" s="173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0" t="s">
        <v>990</v>
      </c>
      <c r="T4" s="1740"/>
      <c r="U4" s="174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1">
        <f>+Q4</f>
        <v>2021</v>
      </c>
      <c r="T6" s="1741"/>
      <c r="U6" s="174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1" t="s">
        <v>969</v>
      </c>
      <c r="T8" s="1722"/>
      <c r="U8" s="172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4" t="s">
        <v>970</v>
      </c>
      <c r="T9" s="1725"/>
      <c r="U9" s="172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1007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6" t="s">
        <v>1987</v>
      </c>
      <c r="T14" s="1677"/>
      <c r="U14" s="167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7" t="s">
        <v>1986</v>
      </c>
      <c r="T15" s="1728"/>
      <c r="U15" s="172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6" t="s">
        <v>1009</v>
      </c>
      <c r="T16" s="1677"/>
      <c r="U16" s="167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6" t="s">
        <v>1011</v>
      </c>
      <c r="T17" s="1677"/>
      <c r="U17" s="167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6" t="s">
        <v>1013</v>
      </c>
      <c r="T18" s="1677"/>
      <c r="U18" s="167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6" t="s">
        <v>1015</v>
      </c>
      <c r="T19" s="1677"/>
      <c r="U19" s="167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6" t="s">
        <v>1017</v>
      </c>
      <c r="T20" s="1677"/>
      <c r="U20" s="167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6" t="s">
        <v>1019</v>
      </c>
      <c r="T21" s="1677"/>
      <c r="U21" s="167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6" t="s">
        <v>1988</v>
      </c>
      <c r="T22" s="1707"/>
      <c r="U22" s="170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1" t="s">
        <v>1022</v>
      </c>
      <c r="T23" s="1692"/>
      <c r="U23" s="169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1025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6" t="s">
        <v>1027</v>
      </c>
      <c r="T26" s="1677"/>
      <c r="U26" s="167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6" t="s">
        <v>1029</v>
      </c>
      <c r="T27" s="1707"/>
      <c r="U27" s="170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1" t="s">
        <v>1031</v>
      </c>
      <c r="T28" s="1692"/>
      <c r="U28" s="169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1" t="s">
        <v>1038</v>
      </c>
      <c r="T35" s="1692"/>
      <c r="U35" s="169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8" t="s">
        <v>1040</v>
      </c>
      <c r="T36" s="1719"/>
      <c r="U36" s="172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2" t="s">
        <v>1042</v>
      </c>
      <c r="T37" s="1713"/>
      <c r="U37" s="171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5" t="s">
        <v>1044</v>
      </c>
      <c r="T38" s="1716"/>
      <c r="U38" s="171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1" t="s">
        <v>1046</v>
      </c>
      <c r="T40" s="1692"/>
      <c r="U40" s="169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1049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6" t="s">
        <v>1051</v>
      </c>
      <c r="T43" s="1677"/>
      <c r="U43" s="167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6" t="s">
        <v>1052</v>
      </c>
      <c r="T44" s="1677"/>
      <c r="U44" s="167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6" t="s">
        <v>1054</v>
      </c>
      <c r="T45" s="1707"/>
      <c r="U45" s="170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1" t="s">
        <v>1056</v>
      </c>
      <c r="T46" s="1692"/>
      <c r="U46" s="169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3" t="s">
        <v>1058</v>
      </c>
      <c r="T48" s="1704"/>
      <c r="U48" s="170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14408</v>
      </c>
      <c r="K51" s="1095"/>
      <c r="L51" s="1102">
        <f>+IF($P$2=33,$Q51,0)</f>
        <v>0</v>
      </c>
      <c r="M51" s="1095"/>
      <c r="N51" s="1132">
        <f>+ROUND(+G51+J51+L51,0)</f>
        <v>14408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14408</v>
      </c>
      <c r="R51" s="1046"/>
      <c r="S51" s="1685" t="s">
        <v>1062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6" t="s">
        <v>1064</v>
      </c>
      <c r="T52" s="1677"/>
      <c r="U52" s="167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6" t="s">
        <v>1066</v>
      </c>
      <c r="T53" s="1677"/>
      <c r="U53" s="167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6" t="s">
        <v>1068</v>
      </c>
      <c r="T54" s="1677"/>
      <c r="U54" s="167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6" t="s">
        <v>1070</v>
      </c>
      <c r="T55" s="1707"/>
      <c r="U55" s="170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14408</v>
      </c>
      <c r="K56" s="1095"/>
      <c r="L56" s="1208">
        <f>+ROUND(+SUM(L51:L55),0)</f>
        <v>0</v>
      </c>
      <c r="M56" s="1095"/>
      <c r="N56" s="1209">
        <f>+ROUND(+SUM(N51:N55),0)</f>
        <v>14408</v>
      </c>
      <c r="O56" s="1097"/>
      <c r="P56" s="1207">
        <f>+ROUND(+SUM(P51:P55),0)</f>
        <v>0</v>
      </c>
      <c r="Q56" s="1208">
        <f>+ROUND(+SUM(Q51:Q55),0)</f>
        <v>14408</v>
      </c>
      <c r="R56" s="1046"/>
      <c r="S56" s="1691" t="s">
        <v>1072</v>
      </c>
      <c r="T56" s="1692"/>
      <c r="U56" s="169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1075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30541</v>
      </c>
      <c r="K59" s="1095"/>
      <c r="L59" s="1120">
        <f>+IF($P$2=33,$Q59,0)</f>
        <v>0</v>
      </c>
      <c r="M59" s="1095"/>
      <c r="N59" s="1121">
        <f>+ROUND(+G59+J59+L59,0)</f>
        <v>30541</v>
      </c>
      <c r="O59" s="1097"/>
      <c r="P59" s="1119">
        <f>+ROUND(+OTCHET!E275+OTCHET!E276,0)</f>
        <v>0</v>
      </c>
      <c r="Q59" s="1120">
        <f>+ROUND(+OTCHET!L275+OTCHET!L276,0)</f>
        <v>30541</v>
      </c>
      <c r="R59" s="1046"/>
      <c r="S59" s="1676" t="s">
        <v>1077</v>
      </c>
      <c r="T59" s="1677"/>
      <c r="U59" s="167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6" t="s">
        <v>1079</v>
      </c>
      <c r="T60" s="1677"/>
      <c r="U60" s="167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6" t="s">
        <v>1081</v>
      </c>
      <c r="T61" s="1707"/>
      <c r="U61" s="170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30541</v>
      </c>
      <c r="K63" s="1095"/>
      <c r="L63" s="1208">
        <f>+ROUND(+SUM(L58:L61),0)</f>
        <v>0</v>
      </c>
      <c r="M63" s="1095"/>
      <c r="N63" s="1209">
        <f>+ROUND(+SUM(N58:N61),0)</f>
        <v>30541</v>
      </c>
      <c r="O63" s="1097"/>
      <c r="P63" s="1207">
        <f>+ROUND(+SUM(P58:P61),0)</f>
        <v>0</v>
      </c>
      <c r="Q63" s="1208">
        <f>+ROUND(+SUM(Q58:Q61),0)</f>
        <v>30541</v>
      </c>
      <c r="R63" s="1046"/>
      <c r="S63" s="1691" t="s">
        <v>1085</v>
      </c>
      <c r="T63" s="1692"/>
      <c r="U63" s="169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1088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6" t="s">
        <v>1090</v>
      </c>
      <c r="T66" s="1677"/>
      <c r="U66" s="167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1" t="s">
        <v>1092</v>
      </c>
      <c r="T67" s="1692"/>
      <c r="U67" s="169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1095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6" t="s">
        <v>1097</v>
      </c>
      <c r="T70" s="1677"/>
      <c r="U70" s="167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1" t="s">
        <v>1099</v>
      </c>
      <c r="T71" s="1692"/>
      <c r="U71" s="169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1102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6" t="s">
        <v>1104</v>
      </c>
      <c r="T74" s="1677"/>
      <c r="U74" s="167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1" t="s">
        <v>1106</v>
      </c>
      <c r="T75" s="1692"/>
      <c r="U75" s="169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44949</v>
      </c>
      <c r="K77" s="1095"/>
      <c r="L77" s="1233">
        <f>+ROUND(L56+L63+L67+L71+L75,0)</f>
        <v>0</v>
      </c>
      <c r="M77" s="1095"/>
      <c r="N77" s="1234">
        <f>+ROUND(N56+N63+N67+N71+N75,0)</f>
        <v>44949</v>
      </c>
      <c r="O77" s="1097"/>
      <c r="P77" s="1231">
        <f>+ROUND(P56+P63+P67+P71+P75,0)</f>
        <v>0</v>
      </c>
      <c r="Q77" s="1232">
        <f>+ROUND(Q56+Q63+Q67+Q71+Q75,0)</f>
        <v>44949</v>
      </c>
      <c r="R77" s="1046"/>
      <c r="S77" s="1694" t="s">
        <v>1108</v>
      </c>
      <c r="T77" s="1695"/>
      <c r="U77" s="169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911537</v>
      </c>
      <c r="K79" s="1095"/>
      <c r="L79" s="1108">
        <f>+IF($P$2=33,$Q79,0)</f>
        <v>0</v>
      </c>
      <c r="M79" s="1095"/>
      <c r="N79" s="1109">
        <f>+ROUND(+G79+J79+L79,0)</f>
        <v>911537</v>
      </c>
      <c r="O79" s="1097"/>
      <c r="P79" s="1107">
        <f>+ROUND(OTCHET!E419,0)</f>
        <v>0</v>
      </c>
      <c r="Q79" s="1108">
        <f>+ROUND(OTCHET!L419,0)</f>
        <v>911537</v>
      </c>
      <c r="R79" s="1046"/>
      <c r="S79" s="1685" t="s">
        <v>1111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-910000</v>
      </c>
      <c r="K80" s="1095"/>
      <c r="L80" s="1120">
        <f>+IF($P$2=33,$Q80,0)</f>
        <v>0</v>
      </c>
      <c r="M80" s="1095"/>
      <c r="N80" s="1121">
        <f>+ROUND(+G80+J80+L80,0)</f>
        <v>-910000</v>
      </c>
      <c r="O80" s="1097"/>
      <c r="P80" s="1119">
        <f>+ROUND(OTCHET!E429,0)</f>
        <v>0</v>
      </c>
      <c r="Q80" s="1120">
        <f>+ROUND(OTCHET!L429,0)</f>
        <v>-910000</v>
      </c>
      <c r="R80" s="1046"/>
      <c r="S80" s="1676" t="s">
        <v>1113</v>
      </c>
      <c r="T80" s="1677"/>
      <c r="U80" s="167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1537</v>
      </c>
      <c r="K81" s="1095"/>
      <c r="L81" s="1242">
        <f>+ROUND(L79+L80,0)</f>
        <v>0</v>
      </c>
      <c r="M81" s="1095"/>
      <c r="N81" s="1243">
        <f>+ROUND(N79+N80,0)</f>
        <v>1537</v>
      </c>
      <c r="O81" s="1097"/>
      <c r="P81" s="1241">
        <f>+ROUND(P79+P80,0)</f>
        <v>0</v>
      </c>
      <c r="Q81" s="1242">
        <f>+ROUND(Q79+Q80,0)</f>
        <v>1537</v>
      </c>
      <c r="R81" s="1046"/>
      <c r="S81" s="1682" t="s">
        <v>1115</v>
      </c>
      <c r="T81" s="1683"/>
      <c r="U81" s="168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-43412</v>
      </c>
      <c r="K83" s="1095"/>
      <c r="L83" s="1255">
        <f>+ROUND(L48,0)-ROUND(L77,0)+ROUND(L81,0)</f>
        <v>0</v>
      </c>
      <c r="M83" s="1095"/>
      <c r="N83" s="1256">
        <f>+ROUND(N48,0)-ROUND(N77,0)+ROUND(N81,0)</f>
        <v>-43412</v>
      </c>
      <c r="O83" s="1257"/>
      <c r="P83" s="1254">
        <f>+ROUND(P48,0)-ROUND(P77,0)+ROUND(P81,0)</f>
        <v>0</v>
      </c>
      <c r="Q83" s="1255">
        <f>+ROUND(Q48,0)-ROUND(Q77,0)+ROUND(Q81,0)</f>
        <v>-43412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43412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43412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43412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1121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6" t="s">
        <v>1123</v>
      </c>
      <c r="T88" s="1677"/>
      <c r="U88" s="167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1" t="s">
        <v>1125</v>
      </c>
      <c r="T89" s="1692"/>
      <c r="U89" s="169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1128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6" t="s">
        <v>1130</v>
      </c>
      <c r="T92" s="1677"/>
      <c r="U92" s="167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6" t="s">
        <v>1132</v>
      </c>
      <c r="T93" s="1677"/>
      <c r="U93" s="167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6" t="s">
        <v>1134</v>
      </c>
      <c r="T94" s="1707"/>
      <c r="U94" s="170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1" t="s">
        <v>1136</v>
      </c>
      <c r="T95" s="1692"/>
      <c r="U95" s="169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1139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6" t="s">
        <v>1141</v>
      </c>
      <c r="T98" s="1677"/>
      <c r="U98" s="167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1" t="s">
        <v>1143</v>
      </c>
      <c r="T99" s="1692"/>
      <c r="U99" s="169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3" t="s">
        <v>1145</v>
      </c>
      <c r="T101" s="1704"/>
      <c r="U101" s="170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1149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6" t="s">
        <v>1151</v>
      </c>
      <c r="T105" s="1677"/>
      <c r="U105" s="167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1" t="s">
        <v>1153</v>
      </c>
      <c r="T106" s="1692"/>
      <c r="U106" s="169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7" t="s">
        <v>1156</v>
      </c>
      <c r="T108" s="1698"/>
      <c r="U108" s="169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0" t="s">
        <v>1158</v>
      </c>
      <c r="T109" s="1701"/>
      <c r="U109" s="170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1" t="s">
        <v>1160</v>
      </c>
      <c r="T110" s="1692"/>
      <c r="U110" s="169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1163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6" t="s">
        <v>1165</v>
      </c>
      <c r="T113" s="1677"/>
      <c r="U113" s="167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1" t="s">
        <v>1167</v>
      </c>
      <c r="T114" s="1692"/>
      <c r="U114" s="169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1170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6" t="s">
        <v>1172</v>
      </c>
      <c r="T117" s="1677"/>
      <c r="U117" s="167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1" t="s">
        <v>1174</v>
      </c>
      <c r="T118" s="1692"/>
      <c r="U118" s="169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4" t="s">
        <v>1176</v>
      </c>
      <c r="T120" s="1695"/>
      <c r="U120" s="169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1179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6" t="s">
        <v>1183</v>
      </c>
      <c r="T124" s="1677"/>
      <c r="U124" s="167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9" t="s">
        <v>1185</v>
      </c>
      <c r="T126" s="1680"/>
      <c r="U126" s="168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2" t="s">
        <v>1187</v>
      </c>
      <c r="T127" s="1683"/>
      <c r="U127" s="168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81672</v>
      </c>
      <c r="K129" s="1095"/>
      <c r="L129" s="1108">
        <f>+IF($P$2=33,$Q129,0)</f>
        <v>0</v>
      </c>
      <c r="M129" s="1095"/>
      <c r="N129" s="1109">
        <f>+ROUND(+G129+J129+L129,0)</f>
        <v>81672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81672</v>
      </c>
      <c r="R129" s="1046"/>
      <c r="S129" s="1685" t="s">
        <v>1190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6" t="s">
        <v>1192</v>
      </c>
      <c r="T130" s="1677"/>
      <c r="U130" s="167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38260</v>
      </c>
      <c r="K131" s="1095"/>
      <c r="L131" s="1120">
        <f>+IF($P$2=33,$Q131,0)</f>
        <v>0</v>
      </c>
      <c r="M131" s="1095"/>
      <c r="N131" s="1121">
        <f>+ROUND(+G131+J131+L131,0)</f>
        <v>38260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38260</v>
      </c>
      <c r="R131" s="1046"/>
      <c r="S131" s="1688" t="s">
        <v>1194</v>
      </c>
      <c r="T131" s="1689"/>
      <c r="U131" s="169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-43412</v>
      </c>
      <c r="K132" s="1095"/>
      <c r="L132" s="1295">
        <f>+ROUND(+L131-L129-L130,0)</f>
        <v>0</v>
      </c>
      <c r="M132" s="1095"/>
      <c r="N132" s="1296">
        <f>+ROUND(+N131-N129-N130,0)</f>
        <v>-43412</v>
      </c>
      <c r="O132" s="1097"/>
      <c r="P132" s="1294">
        <f>+ROUND(+P131-P129-P130,0)</f>
        <v>0</v>
      </c>
      <c r="Q132" s="1295">
        <f>+ROUND(+Q131-Q129-Q130,0)</f>
        <v>-43412</v>
      </c>
      <c r="R132" s="1046"/>
      <c r="S132" s="1670" t="s">
        <v>1196</v>
      </c>
      <c r="T132" s="1671"/>
      <c r="U132" s="167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3">
        <f>+IF(+SUM(F133:N133)=0,0,"Контрола: дефицит/излишък = финансиране с обратен знак (Г. + Д. = 0)")</f>
        <v>0</v>
      </c>
      <c r="C133" s="1673"/>
      <c r="D133" s="167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4"/>
      <c r="G134" s="1674"/>
      <c r="H134" s="1019"/>
      <c r="I134" s="1304" t="s">
        <v>1199</v>
      </c>
      <c r="J134" s="1305"/>
      <c r="K134" s="1019"/>
      <c r="L134" s="1674"/>
      <c r="M134" s="1674"/>
      <c r="N134" s="1674"/>
      <c r="O134" s="1299"/>
      <c r="P134" s="1675"/>
      <c r="Q134" s="167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2066</v>
      </c>
      <c r="F17" s="1746" t="s">
        <v>2067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44949</v>
      </c>
      <c r="G38" s="848">
        <f>G39+G43+G44+G46+SUM(G48:G52)+G55</f>
        <v>0</v>
      </c>
      <c r="H38" s="849">
        <f>H39+H43+H44+H46+SUM(H48:H52)+H55</f>
        <v>44949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14408</v>
      </c>
      <c r="G43" s="816">
        <f>+OTCHET!I205+OTCHET!I223+OTCHET!I271</f>
        <v>0</v>
      </c>
      <c r="H43" s="817">
        <f>+OTCHET!J205+OTCHET!J223+OTCHET!J271</f>
        <v>14408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30541</v>
      </c>
      <c r="G49" s="816">
        <f>OTCHET!I275+OTCHET!I276+OTCHET!I284+OTCHET!I287</f>
        <v>0</v>
      </c>
      <c r="H49" s="817">
        <f>OTCHET!J275+OTCHET!J276+OTCHET!J284+OTCHET!J287</f>
        <v>30541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1537</v>
      </c>
      <c r="G56" s="893">
        <f>+G57+G58+G62</f>
        <v>0</v>
      </c>
      <c r="H56" s="894">
        <f>+H57+H58+H62</f>
        <v>1537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1537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1537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-910000</v>
      </c>
      <c r="G59" s="906">
        <f>+OTCHET!I422+OTCHET!I423+OTCHET!I424+OTCHET!I425+OTCHET!I426</f>
        <v>0</v>
      </c>
      <c r="H59" s="907">
        <f>+OTCHET!J422+OTCHET!J423+OTCHET!J424+OTCHET!J425+OTCHET!J426</f>
        <v>-910000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-43412</v>
      </c>
      <c r="G64" s="928">
        <f>+G22-G38+G56-G63</f>
        <v>0</v>
      </c>
      <c r="H64" s="929">
        <f>+H22-H38+H56-H63</f>
        <v>-43412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43412</v>
      </c>
      <c r="G66" s="938">
        <f>SUM(+G68+G76+G77+G84+G85+G86+G89+G90+G91+G92+G93+G94+G95)</f>
        <v>0</v>
      </c>
      <c r="H66" s="939">
        <f>SUM(+H68+H76+H77+H84+H85+H86+H89+H90+H91+H92+H93+H94+H95)</f>
        <v>43412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81672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81672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-38260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-38260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J574" sqref="J57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3" t="str">
        <f>VLOOKUP(E15,SMETKA,2,FALSE)</f>
        <v>ОТЧЕТНИ ДАННИ ПО ЕБК ЗА СМЕТКИТЕ ЗА СРЕДСТВАТА ОТ ЕВРОПЕЙСКИЯ СЪЮЗ - РА</v>
      </c>
      <c r="C7" s="1834"/>
      <c r="D7" s="183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5" t="s">
        <v>2072</v>
      </c>
      <c r="C9" s="1836"/>
      <c r="D9" s="1837"/>
      <c r="E9" s="115">
        <v>44197</v>
      </c>
      <c r="F9" s="116">
        <v>44377</v>
      </c>
      <c r="G9" s="113"/>
      <c r="H9" s="1415"/>
      <c r="I9" s="1790"/>
      <c r="J9" s="179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92" t="s">
        <v>963</v>
      </c>
      <c r="J10" s="179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3"/>
      <c r="J11" s="1793"/>
      <c r="K11" s="113"/>
      <c r="L11" s="113"/>
      <c r="M11" s="7">
        <v>1</v>
      </c>
      <c r="N11" s="108"/>
    </row>
    <row r="12" spans="2:14" ht="27" customHeight="1">
      <c r="B12" s="1817" t="str">
        <f>VLOOKUP(F12,PRBK,2,FALSE)</f>
        <v>Сапарева баня</v>
      </c>
      <c r="C12" s="1818"/>
      <c r="D12" s="1819"/>
      <c r="E12" s="118" t="s">
        <v>957</v>
      </c>
      <c r="F12" s="1585" t="s">
        <v>1446</v>
      </c>
      <c r="G12" s="113"/>
      <c r="H12" s="114"/>
      <c r="I12" s="1793"/>
      <c r="J12" s="179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74" t="s">
        <v>2050</v>
      </c>
      <c r="F19" s="1775"/>
      <c r="G19" s="1775"/>
      <c r="H19" s="1776"/>
      <c r="I19" s="1841" t="s">
        <v>2051</v>
      </c>
      <c r="J19" s="1842"/>
      <c r="K19" s="1842"/>
      <c r="L19" s="184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1" t="s">
        <v>465</v>
      </c>
      <c r="D22" s="183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1" t="s">
        <v>467</v>
      </c>
      <c r="D28" s="183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1" t="s">
        <v>126</v>
      </c>
      <c r="D33" s="183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1" t="s">
        <v>121</v>
      </c>
      <c r="D39" s="183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9" t="str">
        <f>$B$7</f>
        <v>ОТЧЕТНИ ДАННИ ПО ЕБК ЗА СМЕТКИТЕ ЗА СРЕДСТВАТА ОТ ЕВРОПЕЙСКИЯ СЪЮЗ - РА</v>
      </c>
      <c r="C174" s="1830"/>
      <c r="D174" s="183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Община Сапарева баня</v>
      </c>
      <c r="C176" s="1769"/>
      <c r="D176" s="1770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7" t="str">
        <f>$B$12</f>
        <v>Сапарева баня</v>
      </c>
      <c r="C179" s="1818"/>
      <c r="D179" s="1819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74" t="s">
        <v>2052</v>
      </c>
      <c r="F183" s="1775"/>
      <c r="G183" s="1775"/>
      <c r="H183" s="1776"/>
      <c r="I183" s="1777" t="s">
        <v>2053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739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742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192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4" t="s">
        <v>197</v>
      </c>
      <c r="D204" s="176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198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14408</v>
      </c>
      <c r="K205" s="276">
        <f t="shared" si="48"/>
        <v>0</v>
      </c>
      <c r="L205" s="310">
        <f t="shared" si="48"/>
        <v>14408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14408</v>
      </c>
      <c r="K212" s="323">
        <f t="shared" si="49"/>
        <v>0</v>
      </c>
      <c r="L212" s="320">
        <f t="shared" si="49"/>
        <v>14408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269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717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217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219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1651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222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231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232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233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234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1656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1653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1654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270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245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30541</v>
      </c>
      <c r="K275" s="276">
        <f t="shared" si="68"/>
        <v>0</v>
      </c>
      <c r="L275" s="310">
        <f t="shared" si="68"/>
        <v>30541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0" t="s">
        <v>246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619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681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682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909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690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44949</v>
      </c>
      <c r="K301" s="398">
        <f t="shared" si="77"/>
        <v>0</v>
      </c>
      <c r="L301" s="395">
        <f t="shared" si="77"/>
        <v>44949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3"/>
      <c r="D306" s="182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2"/>
      <c r="C308" s="1823"/>
      <c r="D308" s="182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2"/>
      <c r="C311" s="1823"/>
      <c r="D311" s="182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4"/>
      <c r="C344" s="1824"/>
      <c r="D344" s="182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7" t="str">
        <f>$B$7</f>
        <v>ОТЧЕТНИ ДАННИ ПО ЕБК ЗА СМЕТКИТЕ ЗА СРЕДСТВАТА ОТ ЕВРОПЕЙСКИЯ СЪЮЗ - РА</v>
      </c>
      <c r="C348" s="1827"/>
      <c r="D348" s="182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Община Сапарева баня</v>
      </c>
      <c r="C350" s="1769"/>
      <c r="D350" s="1770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7" t="str">
        <f>$B$12</f>
        <v>Сапарева баня</v>
      </c>
      <c r="C353" s="1818"/>
      <c r="D353" s="1819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4" t="s">
        <v>2054</v>
      </c>
      <c r="F357" s="1845"/>
      <c r="G357" s="1845"/>
      <c r="H357" s="1846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5" t="s">
        <v>273</v>
      </c>
      <c r="D361" s="182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4" t="s">
        <v>284</v>
      </c>
      <c r="D375" s="179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4" t="s">
        <v>306</v>
      </c>
      <c r="D383" s="179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4" t="s">
        <v>250</v>
      </c>
      <c r="D388" s="179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4" t="s">
        <v>251</v>
      </c>
      <c r="D391" s="1795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4" t="s">
        <v>253</v>
      </c>
      <c r="D396" s="179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187840</v>
      </c>
      <c r="K396" s="445">
        <f>SUM(K397:K398)</f>
        <v>0</v>
      </c>
      <c r="L396" s="1378">
        <f t="shared" si="88"/>
        <v>187840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187840</v>
      </c>
      <c r="K397" s="154">
        <v>0</v>
      </c>
      <c r="L397" s="1379">
        <f>I397+J397+K397</f>
        <v>187840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4" t="s">
        <v>254</v>
      </c>
      <c r="D399" s="179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723697</v>
      </c>
      <c r="K399" s="445">
        <f>SUM(K400:K401)</f>
        <v>0</v>
      </c>
      <c r="L399" s="1378">
        <f t="shared" si="89"/>
        <v>723697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723697</v>
      </c>
      <c r="K400" s="154">
        <v>0</v>
      </c>
      <c r="L400" s="1379">
        <f>I400+J400+K400</f>
        <v>723697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4" t="s">
        <v>916</v>
      </c>
      <c r="D402" s="179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4" t="s">
        <v>676</v>
      </c>
      <c r="D405" s="179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4" t="s">
        <v>677</v>
      </c>
      <c r="D406" s="179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4" t="s">
        <v>695</v>
      </c>
      <c r="D409" s="179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4" t="s">
        <v>257</v>
      </c>
      <c r="D412" s="179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911537</v>
      </c>
      <c r="K419" s="515">
        <f>SUM(K361,K375,K383,K388,K391,K396,K399,K402,K405,K406,K409,K412)</f>
        <v>0</v>
      </c>
      <c r="L419" s="512">
        <f t="shared" si="95"/>
        <v>911537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4" t="s">
        <v>762</v>
      </c>
      <c r="D422" s="179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4" t="s">
        <v>700</v>
      </c>
      <c r="D423" s="179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4" t="s">
        <v>258</v>
      </c>
      <c r="D424" s="1795"/>
      <c r="E424" s="1378">
        <f>F424+G424+H424</f>
        <v>0</v>
      </c>
      <c r="F424" s="483"/>
      <c r="G424" s="484"/>
      <c r="H424" s="1474">
        <v>0</v>
      </c>
      <c r="I424" s="483"/>
      <c r="J424" s="484">
        <v>-910000</v>
      </c>
      <c r="K424" s="1474">
        <v>0</v>
      </c>
      <c r="L424" s="1378">
        <f>I424+J424+K424</f>
        <v>-910000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4" t="s">
        <v>679</v>
      </c>
      <c r="D425" s="179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4" t="s">
        <v>920</v>
      </c>
      <c r="D426" s="179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-910000</v>
      </c>
      <c r="K429" s="515">
        <f t="shared" si="97"/>
        <v>0</v>
      </c>
      <c r="L429" s="512">
        <f t="shared" si="97"/>
        <v>-910000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0" t="str">
        <f>$B$7</f>
        <v>ОТЧЕТНИ ДАННИ ПО ЕБК ЗА СМЕТКИТЕ ЗА СРЕДСТВАТА ОТ ЕВРОПЕЙСКИЯ СЪЮЗ - РА</v>
      </c>
      <c r="C433" s="1821"/>
      <c r="D433" s="182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Община Сапарева баня</v>
      </c>
      <c r="C435" s="1769"/>
      <c r="D435" s="1770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7" t="str">
        <f>$B$12</f>
        <v>Сапарева баня</v>
      </c>
      <c r="C438" s="1818"/>
      <c r="D438" s="1819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2056</v>
      </c>
      <c r="F442" s="1775"/>
      <c r="G442" s="1775"/>
      <c r="H442" s="1776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-43412</v>
      </c>
      <c r="K445" s="548">
        <f t="shared" si="99"/>
        <v>0</v>
      </c>
      <c r="L445" s="549">
        <f t="shared" si="99"/>
        <v>-43412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43412</v>
      </c>
      <c r="K446" s="555">
        <f t="shared" si="100"/>
        <v>0</v>
      </c>
      <c r="L446" s="556">
        <f>+L597</f>
        <v>43412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РА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Община Сапарева баня</v>
      </c>
      <c r="C451" s="1769"/>
      <c r="D451" s="1770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7" t="str">
        <f>$B$12</f>
        <v>Сапарева баня</v>
      </c>
      <c r="C454" s="1818"/>
      <c r="D454" s="1819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8" t="s">
        <v>2058</v>
      </c>
      <c r="F458" s="1839"/>
      <c r="G458" s="1839"/>
      <c r="H458" s="1840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763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4" t="s">
        <v>766</v>
      </c>
      <c r="D465" s="180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4" t="s">
        <v>1949</v>
      </c>
      <c r="D468" s="180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769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5" t="s">
        <v>776</v>
      </c>
      <c r="D478" s="180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7" t="s">
        <v>924</v>
      </c>
      <c r="D481" s="180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2" t="s">
        <v>929</v>
      </c>
      <c r="D497" s="180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2" t="s">
        <v>24</v>
      </c>
      <c r="D502" s="180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1" t="s">
        <v>930</v>
      </c>
      <c r="D503" s="181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7" t="s">
        <v>33</v>
      </c>
      <c r="D512" s="180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7" t="s">
        <v>37</v>
      </c>
      <c r="D516" s="180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7" t="s">
        <v>931</v>
      </c>
      <c r="D521" s="181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2" t="s">
        <v>932</v>
      </c>
      <c r="D524" s="180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7" t="s">
        <v>934</v>
      </c>
      <c r="D535" s="180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2" t="s">
        <v>935</v>
      </c>
      <c r="D536" s="181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936</v>
      </c>
      <c r="D541" s="180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7" t="s">
        <v>937</v>
      </c>
      <c r="D544" s="180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946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43412</v>
      </c>
      <c r="K566" s="581">
        <f t="shared" si="128"/>
        <v>0</v>
      </c>
      <c r="L566" s="578">
        <f t="shared" si="128"/>
        <v>43412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81672</v>
      </c>
      <c r="K567" s="584">
        <v>0</v>
      </c>
      <c r="L567" s="1379">
        <f t="shared" si="116"/>
        <v>81672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-38260</v>
      </c>
      <c r="K573" s="1626">
        <v>0</v>
      </c>
      <c r="L573" s="1393">
        <f t="shared" si="129"/>
        <v>-38260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951</v>
      </c>
      <c r="D586" s="180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828</v>
      </c>
      <c r="D591" s="180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43412</v>
      </c>
      <c r="K597" s="666">
        <f t="shared" si="133"/>
        <v>0</v>
      </c>
      <c r="L597" s="662">
        <f t="shared" si="133"/>
        <v>43412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6"/>
      <c r="H600" s="1797"/>
      <c r="I600" s="1797"/>
      <c r="J600" s="179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4" t="s">
        <v>872</v>
      </c>
      <c r="H601" s="1784"/>
      <c r="I601" s="1784"/>
      <c r="J601" s="178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99"/>
      <c r="H603" s="1800"/>
      <c r="I603" s="1800"/>
      <c r="J603" s="1801"/>
      <c r="K603" s="103"/>
      <c r="L603" s="228"/>
      <c r="M603" s="7">
        <v>1</v>
      </c>
      <c r="N603" s="518"/>
    </row>
    <row r="604" spans="1:14" ht="21.75" customHeight="1">
      <c r="A604" s="23"/>
      <c r="B604" s="1782" t="s">
        <v>875</v>
      </c>
      <c r="C604" s="1783"/>
      <c r="D604" s="672" t="s">
        <v>876</v>
      </c>
      <c r="E604" s="673"/>
      <c r="F604" s="674"/>
      <c r="G604" s="1784" t="s">
        <v>872</v>
      </c>
      <c r="H604" s="1784"/>
      <c r="I604" s="1784"/>
      <c r="J604" s="1784"/>
      <c r="K604" s="103"/>
      <c r="L604" s="228"/>
      <c r="M604" s="7">
        <v>1</v>
      </c>
      <c r="N604" s="518"/>
    </row>
    <row r="605" spans="1:14" ht="24.75" customHeight="1">
      <c r="A605" s="36"/>
      <c r="B605" s="1785"/>
      <c r="C605" s="1786"/>
      <c r="D605" s="675" t="s">
        <v>877</v>
      </c>
      <c r="E605" s="676"/>
      <c r="F605" s="677"/>
      <c r="G605" s="678" t="s">
        <v>878</v>
      </c>
      <c r="H605" s="1787"/>
      <c r="I605" s="1788"/>
      <c r="J605" s="178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7"/>
      <c r="I607" s="1788"/>
      <c r="J607" s="1789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6" t="str">
        <f>$B$7</f>
        <v>ОТЧЕТНИ ДАННИ ПО ЕБК ЗА СМЕТКИТЕ ЗА СРЕДСТВАТА ОТ ЕВРОПЕЙСКИЯ СЪЮЗ - РА</v>
      </c>
      <c r="C613" s="1767"/>
      <c r="D613" s="176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8" t="str">
        <f>$B$9</f>
        <v>Община Сапарева баня</v>
      </c>
      <c r="C615" s="1769"/>
      <c r="D615" s="1770"/>
      <c r="E615" s="115">
        <f>$E$9</f>
        <v>44197</v>
      </c>
      <c r="F615" s="226">
        <f>$F$9</f>
        <v>44377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1" t="str">
        <f>$B$12</f>
        <v>Сапарева баня</v>
      </c>
      <c r="C618" s="1772"/>
      <c r="D618" s="1773"/>
      <c r="E618" s="410" t="s">
        <v>885</v>
      </c>
      <c r="F618" s="1360" t="str">
        <f>$F$12</f>
        <v>6008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74" t="s">
        <v>2069</v>
      </c>
      <c r="F622" s="1775"/>
      <c r="G622" s="1775"/>
      <c r="H622" s="1776"/>
      <c r="I622" s="1777" t="s">
        <v>2070</v>
      </c>
      <c r="J622" s="1778"/>
      <c r="K622" s="1778"/>
      <c r="L622" s="1779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2068</v>
      </c>
      <c r="C626" s="1458">
        <f>VLOOKUP(D627,EBK_DEIN2,2,FALSE)</f>
        <v>8827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8827</v>
      </c>
      <c r="D627" s="1452" t="s">
        <v>113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0" t="s">
        <v>739</v>
      </c>
      <c r="D629" s="178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742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192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4" t="s">
        <v>197</v>
      </c>
      <c r="D646" s="176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198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14408</v>
      </c>
      <c r="K647" s="276">
        <f t="shared" si="140"/>
        <v>0</v>
      </c>
      <c r="L647" s="310">
        <f t="shared" si="140"/>
        <v>14408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14408</v>
      </c>
      <c r="K654" s="1428"/>
      <c r="L654" s="320">
        <f t="shared" si="142"/>
        <v>14408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269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717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217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219</v>
      </c>
      <c r="D678" s="175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8" t="s">
        <v>220</v>
      </c>
      <c r="D679" s="175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8" t="s">
        <v>221</v>
      </c>
      <c r="D680" s="175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8" t="s">
        <v>1655</v>
      </c>
      <c r="D681" s="175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222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231</v>
      </c>
      <c r="D697" s="1753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232</v>
      </c>
      <c r="D698" s="175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233</v>
      </c>
      <c r="D699" s="1753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234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1656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1653</v>
      </c>
      <c r="D711" s="175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1654</v>
      </c>
      <c r="D712" s="175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8" t="s">
        <v>244</v>
      </c>
      <c r="D713" s="175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270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0" t="s">
        <v>245</v>
      </c>
      <c r="D717" s="1751"/>
      <c r="E717" s="310">
        <f>F717+G717+H717</f>
        <v>0</v>
      </c>
      <c r="F717" s="1422"/>
      <c r="G717" s="1423"/>
      <c r="H717" s="1424"/>
      <c r="I717" s="1422"/>
      <c r="J717" s="1423">
        <v>30541</v>
      </c>
      <c r="K717" s="1424"/>
      <c r="L717" s="310">
        <f>I717+J717+K717</f>
        <v>30541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50" t="s">
        <v>246</v>
      </c>
      <c r="D718" s="175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0" t="s">
        <v>619</v>
      </c>
      <c r="D726" s="175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0" t="s">
        <v>681</v>
      </c>
      <c r="D729" s="175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682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4" t="s">
        <v>909</v>
      </c>
      <c r="D735" s="175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6" t="s">
        <v>690</v>
      </c>
      <c r="D739" s="175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6" t="s">
        <v>690</v>
      </c>
      <c r="D740" s="175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44949</v>
      </c>
      <c r="K744" s="398">
        <f t="shared" si="167"/>
        <v>0</v>
      </c>
      <c r="L744" s="395">
        <f t="shared" si="167"/>
        <v>44949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2075</v>
      </c>
      <c r="I2" s="61"/>
    </row>
    <row r="3" spans="1:9" ht="12.75">
      <c r="A3" s="61" t="s">
        <v>705</v>
      </c>
      <c r="B3" s="61" t="s">
        <v>2073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2074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74" t="s">
        <v>2069</v>
      </c>
      <c r="M23" s="1775"/>
      <c r="N23" s="1775"/>
      <c r="O23" s="1776"/>
      <c r="P23" s="1777" t="s">
        <v>2070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2068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739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742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192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4" t="s">
        <v>197</v>
      </c>
      <c r="K47" s="176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198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269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717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217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219</v>
      </c>
      <c r="K79" s="175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1655</v>
      </c>
      <c r="K82" s="175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222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231</v>
      </c>
      <c r="K98" s="1753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232</v>
      </c>
      <c r="K99" s="175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233</v>
      </c>
      <c r="K100" s="1753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234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1656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1653</v>
      </c>
      <c r="K112" s="175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1654</v>
      </c>
      <c r="K113" s="175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270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245</v>
      </c>
      <c r="K118" s="175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246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619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681</v>
      </c>
      <c r="K130" s="175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682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909</v>
      </c>
      <c r="K136" s="175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690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690</v>
      </c>
      <c r="K141" s="175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2021-07-05T11:19:54Z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