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<sst xmlns="http://schemas.openxmlformats.org/spreadsheetml/2006/main" count="3251" uniqueCount="2070">
  <si>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</si>
  <si>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</si>
  <si>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</si>
  <si>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</si>
  <si>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</si>
  <si>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</si>
  <si>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</si>
  <si>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</si>
  <si>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</si>
  <si>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</si>
  <si>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</si>
  <si>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</si>
  <si>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</si>
  <si>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</si>
  <si>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</si>
  <si>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</si>
  <si>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</si>
  <si>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</si>
  <si>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</si>
  <si>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</si>
  <si>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</si>
  <si>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</si>
  <si>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</si>
  <si>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</si>
  <si>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</si>
  <si>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</si>
  <si>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</si>
  <si>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</si>
  <si>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</si>
  <si>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</si>
  <si>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</si>
  <si>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</si>
  <si>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</si>
  <si>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</si>
  <si>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</si>
  <si>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</si>
  <si>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</si>
  <si>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</si>
  <si>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</si>
  <si>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</si>
  <si>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</si>
  <si>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</si>
  <si>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</si>
  <si>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</si>
  <si>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</si>
  <si>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</si>
  <si>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</si>
  <si>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</si>
  <si>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</si>
  <si>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</si>
  <si>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</si>
  <si>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</si>
  <si>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</si>
  <si>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</si>
  <si>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</si>
  <si>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</si>
  <si>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</si>
  <si>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</si>
  <si>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</si>
  <si>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</si>
  <si>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</si>
  <si>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</si>
  <si>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</si>
  <si>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</si>
  <si>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</si>
  <si>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</si>
  <si>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</si>
  <si>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</si>
  <si>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</si>
  <si>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</si>
  <si>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</si>
  <si>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</si>
  <si>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</si>
  <si>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</si>
  <si>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</si>
  <si>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</si>
  <si>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</si>
  <si>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</si>
  <si>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</si>
  <si>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</si>
  <si>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</si>
  <si>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</si>
  <si>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</si>
  <si>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</si>
  <si>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</si>
  <si>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</si>
  <si>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</si>
  <si>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</si>
  <si>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</si>
  <si>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</si>
  <si>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</si>
  <si>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</si>
  <si>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</si>
  <si>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</si>
  <si>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</si>
  <si>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</si>
  <si>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</si>
  <si>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</si>
  <si>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</si>
  <si>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</si>
  <si>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</si>
  <si>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</si>
  <si>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</si>
  <si>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</si>
  <si>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</si>
  <si>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</si>
  <si>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</si>
  <si>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</si>
  <si>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</si>
  <si>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</si>
  <si>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</si>
  <si>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</si>
  <si>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</si>
  <si>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</si>
  <si>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</si>
  <si>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</si>
  <si>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</si>
  <si>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</si>
  <si>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</si>
  <si>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</si>
  <si>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</si>
  <si>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</si>
  <si>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</si>
  <si>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</si>
  <si>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</si>
  <si>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</si>
  <si>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</si>
  <si>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</si>
  <si>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</si>
  <si>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</si>
  <si>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</si>
  <si>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</si>
  <si>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</si>
  <si>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</si>
  <si>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</si>
  <si>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</si>
  <si>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</si>
  <si>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</si>
  <si>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</si>
  <si>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</si>
  <si>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</si>
  <si>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</si>
  <si>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</si>
  <si>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</si>
  <si>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</si>
  <si>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</si>
  <si>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</si>
  <si>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</si>
  <si>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</si>
  <si>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</si>
  <si>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</si>
  <si>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</si>
  <si>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</si>
  <si>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</si>
  <si>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</si>
  <si>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</si>
  <si>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</si>
  <si>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</si>
  <si>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</si>
  <si>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</si>
  <si>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</si>
  <si>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</si>
  <si>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</si>
  <si>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</si>
  <si>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</si>
  <si>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</si>
  <si>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</si>
  <si>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</si>
  <si>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</si>
  <si>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</si>
  <si>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</si>
  <si>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</si>
  <si>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</si>
  <si>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</si>
  <si>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</si>
  <si>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</si>
  <si>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</si>
  <si>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</si>
  <si>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</si>
  <si>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</si>
  <si>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</si>
  <si>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</si>
  <si>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</si>
  <si>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</si>
  <si>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</si>
  <si>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</si>
  <si>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</si>
  <si>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</si>
  <si>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</si>
  <si>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</si>
  <si>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</si>
  <si>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</si>
  <si>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</si>
  <si>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</si>
  <si>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</si>
  <si>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</si>
  <si>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</si>
  <si>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</si>
  <si>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</si>
  <si>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</si>
  <si>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</si>
  <si>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</si>
  <si>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</si>
  <si>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</si>
  <si>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</si>
  <si>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</si>
  <si>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</si>
  <si>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</si>
  <si>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</si>
  <si>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</si>
  <si>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</si>
  <si>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</si>
  <si>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</si>
  <si>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</si>
  <si>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</si>
  <si>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</si>
  <si>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</si>
  <si>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</si>
  <si>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</si>
  <si>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</si>
  <si>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</si>
  <si>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</si>
  <si>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</si>
  <si>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</si>
  <si>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</si>
  <si>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</si>
  <si>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</si>
  <si>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</si>
  <si>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</si>
  <si>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</si>
  <si>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</si>
  <si>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</si>
  <si>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</si>
  <si>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</si>
  <si>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</si>
  <si>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</si>
  <si>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</si>
  <si>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</si>
  <si>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</si>
  <si>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</si>
  <si>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</si>
  <si>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</si>
  <si>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</si>
  <si>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</si>
  <si>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</si>
  <si>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</si>
  <si>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</si>
  <si>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</si>
  <si>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</si>
  <si>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</si>
  <si>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</si>
  <si>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</si>
  <si>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</si>
  <si>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</si>
  <si>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</si>
  <si>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</si>
  <si>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</si>
  <si>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</si>
  <si>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</si>
  <si>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</si>
  <si>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</si>
  <si>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</si>
  <si>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</si>
  <si>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</si>
  <si>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</si>
  <si>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</si>
  <si>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</si>
  <si>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</si>
  <si>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</si>
  <si>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</si>
  <si>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</si>
  <si>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</si>
  <si>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</si>
  <si>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</si>
  <si>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</si>
  <si>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</si>
  <si>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</si>
  <si>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</si>
  <si>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</si>
  <si>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</si>
  <si>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</si>
  <si>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</si>
  <si>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</si>
  <si>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</si>
  <si>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</si>
  <si>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</si>
  <si>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</si>
  <si>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</si>
  <si>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</si>
  <si>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</si>
  <si>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</si>
  <si>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</si>
  <si>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</si>
  <si>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</si>
  <si>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</si>
  <si>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</si>
  <si>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</si>
  <si>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</si>
  <si>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</si>
  <si>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</si>
  <si>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</si>
  <si>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</si>
  <si>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</si>
  <si>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</si>
  <si>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</si>
  <si>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</si>
  <si>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</si>
  <si>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</si>
  <si>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</si>
  <si>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</si>
  <si>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</si>
  <si>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</si>
  <si>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</si>
  <si>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</si>
  <si>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</si>
  <si>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</si>
  <si>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</si>
  <si>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</si>
  <si>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</si>
  <si>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</si>
  <si>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</si>
  <si>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</si>
  <si>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</si>
  <si>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</si>
  <si>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</si>
  <si>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</si>
  <si>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</si>
  <si>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</si>
  <si>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</si>
  <si>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</si>
  <si>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</si>
  <si>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</si>
  <si>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</si>
  <si>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</si>
  <si>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</si>
  <si>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</si>
  <si>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</si>
  <si>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</si>
  <si>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</si>
  <si>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</si>
  <si>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</si>
  <si>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</si>
  <si>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</si>
  <si>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</si>
  <si>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</si>
  <si>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</si>
  <si>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</si>
  <si>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</si>
  <si>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</si>
  <si>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</si>
  <si>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</si>
  <si>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</si>
  <si>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</si>
  <si>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</si>
  <si>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</si>
  <si>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</si>
  <si>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</si>
  <si>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</si>
  <si>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</si>
  <si>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</si>
  <si>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</si>
  <si>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</si>
  <si>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</si>
  <si>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</si>
  <si>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</si>
  <si>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</si>
  <si>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</si>
  <si>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</si>
  <si>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</si>
  <si>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</si>
  <si>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</si>
  <si>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</si>
  <si>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</si>
  <si>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</si>
  <si>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</si>
  <si>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</si>
  <si>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</si>
  <si>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</si>
  <si>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</si>
  <si>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</si>
  <si>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</si>
  <si>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</si>
  <si>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</si>
  <si>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</si>
  <si>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</si>
  <si>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</si>
  <si>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</si>
  <si>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</si>
  <si>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</si>
  <si>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</si>
  <si>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</si>
  <si>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</si>
  <si>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</si>
  <si>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</si>
  <si>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</si>
  <si>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</si>
  <si>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</si>
  <si>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</si>
  <si>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</si>
  <si>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</si>
  <si>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</si>
  <si>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</si>
  <si>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</si>
  <si>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</si>
  <si>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</si>
  <si>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</si>
  <si>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</si>
  <si>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</si>
  <si>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</si>
  <si>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</si>
  <si>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</si>
  <si>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</si>
  <si>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</si>
  <si>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</si>
  <si>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</si>
  <si>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</si>
  <si>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</si>
  <si>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</si>
  <si>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</si>
  <si>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</si>
  <si>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</si>
  <si>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</si>
  <si>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</si>
  <si>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</si>
  <si>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</si>
  <si>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</si>
  <si>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</si>
  <si>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</si>
  <si>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</si>
  <si>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</si>
  <si>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</si>
  <si>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</si>
  <si>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</si>
  <si>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</si>
  <si>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</si>
  <si>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</si>
  <si>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</si>
  <si>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</si>
  <si>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</si>
  <si>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</si>
  <si>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</si>
  <si>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</si>
  <si>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</si>
  <si>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</si>
  <si>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</si>
  <si>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</si>
  <si>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</si>
  <si>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</si>
  <si>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</si>
  <si>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</si>
  <si>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</si>
  <si>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</si>
  <si>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</si>
  <si>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</si>
  <si>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</si>
  <si>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</si>
  <si>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</si>
  <si>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</si>
  <si>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</si>
  <si>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</si>
  <si>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</si>
  <si>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</si>
  <si>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</si>
  <si>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</si>
  <si>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</si>
  <si>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</si>
  <si>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</si>
  <si>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</si>
  <si>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</si>
  <si>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</si>
  <si>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</si>
  <si>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</si>
  <si>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</si>
  <si>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</si>
  <si>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</si>
  <si>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</si>
  <si>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</si>
  <si>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</si>
  <si>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</si>
  <si>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</si>
  <si>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</si>
  <si>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</si>
  <si>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</si>
  <si>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</si>
  <si>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</si>
  <si>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</si>
  <si>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</si>
  <si>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</si>
  <si>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</si>
  <si>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</si>
  <si>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</si>
  <si>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</si>
  <si>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</si>
  <si>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</si>
  <si>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</si>
  <si>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</si>
  <si>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</si>
  <si>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</si>
  <si>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</si>
  <si>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</si>
  <si>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</si>
  <si>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</si>
  <si>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</si>
  <si>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</si>
  <si>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</si>
  <si>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</si>
  <si>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</si>
  <si>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</si>
  <si>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</si>
  <si>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</si>
  <si>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</si>
  <si>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</si>
  <si>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</si>
  <si>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</si>
  <si>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</si>
  <si>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</si>
  <si>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</si>
  <si>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</si>
  <si>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</si>
  <si>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</si>
  <si>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</si>
  <si>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</si>
  <si>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</si>
  <si>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</si>
  <si>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</si>
  <si>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</si>
  <si>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</si>
  <si>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</si>
  <si>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</si>
  <si>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</si>
  <si>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</si>
  <si>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</si>
  <si>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</si>
  <si>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</si>
  <si>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</si>
  <si>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</si>
  <si>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</si>
  <si>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</si>
  <si>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</si>
  <si>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</si>
  <si>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</si>
  <si>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</si>
  <si>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</si>
  <si>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</si>
  <si>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</si>
  <si>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</si>
  <si>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</si>
  <si>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</si>
  <si>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</si>
  <si>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</si>
  <si>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</si>
  <si>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</si>
  <si>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</si>
  <si>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</si>
  <si>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</si>
  <si>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</si>
  <si>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</si>
  <si>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</si>
  <si>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</si>
  <si>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</si>
  <si>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</si>
  <si>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</si>
  <si>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</si>
  <si>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</si>
  <si>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</si>
  <si>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</si>
  <si>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</si>
  <si>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</si>
  <si>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</si>
  <si>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</si>
  <si>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</si>
  <si>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</si>
  <si>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</si>
  <si>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</si>
  <si>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</si>
  <si>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</si>
  <si>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</si>
  <si>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</si>
  <si>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</si>
  <si>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</si>
  <si>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</si>
  <si>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</si>
  <si>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</si>
  <si>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</si>
  <si>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</si>
  <si>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</si>
  <si>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</si>
  <si>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</si>
  <si>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</si>
  <si>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</si>
  <si>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</si>
  <si>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</si>
  <si>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</si>
  <si>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</si>
  <si>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</si>
  <si>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</si>
  <si>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</si>
  <si>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</si>
  <si>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</si>
  <si>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</si>
  <si>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</si>
  <si>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</si>
  <si>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</si>
  <si>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</si>
  <si>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</si>
  <si>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</si>
  <si>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</si>
  <si>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</si>
  <si>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</si>
  <si>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</si>
  <si>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</si>
  <si>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</si>
  <si>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</si>
  <si>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</si>
  <si>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</si>
  <si>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</si>
  <si>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</si>
  <si>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</si>
  <si>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</si>
  <si>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</si>
  <si>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</si>
  <si>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</si>
  <si>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</si>
  <si>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</si>
  <si>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</si>
  <si>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</si>
  <si>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</si>
  <si>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</si>
  <si>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</si>
  <si>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</si>
  <si>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</si>
  <si>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</si>
  <si>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</si>
  <si>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</si>
  <si>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</si>
  <si>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</si>
  <si>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</si>
  <si>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</si>
  <si>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</si>
  <si>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</si>
  <si>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</si>
  <si>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</si>
  <si>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</si>
  <si>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</si>
  <si>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</si>
  <si>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</si>
  <si>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</si>
  <si>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</si>
  <si>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</si>
  <si>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</si>
  <si>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</si>
  <si>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</si>
  <si>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</si>
  <si>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</si>
  <si>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</si>
  <si>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</si>
  <si>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</si>
  <si>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</si>
  <si>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</si>
  <si>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</si>
  <si>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</si>
  <si>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</si>
  <si>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</si>
  <si>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</si>
  <si>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</si>
  <si>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</si>
  <si>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</si>
  <si>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</si>
  <si>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</si>
  <si>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</si>
  <si>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</si>
  <si>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</si>
  <si>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</si>
  <si>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</si>
  <si>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</si>
  <si>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</si>
  <si>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</si>
  <si>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</si>
  <si>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</si>
  <si>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</si>
  <si>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</si>
  <si>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</si>
  <si>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</si>
  <si>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</si>
  <si>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</si>
  <si>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</si>
  <si>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</si>
  <si>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</si>
  <si>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</si>
  <si>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</si>
  <si>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</si>
  <si>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</si>
  <si>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</si>
  <si>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</si>
  <si>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</si>
  <si>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</si>
  <si>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</si>
  <si>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</si>
  <si>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</si>
  <si>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</si>
  <si>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</si>
  <si>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</si>
  <si>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</si>
  <si>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</si>
  <si>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</si>
  <si>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</si>
  <si>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</si>
  <si>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</si>
  <si>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</si>
  <si>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</si>
  <si>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</si>
  <si>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</si>
  <si>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</si>
  <si>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</si>
  <si>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</si>
  <si>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</si>
  <si>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</si>
  <si>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</si>
  <si>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</si>
  <si>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</si>
  <si>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</si>
  <si>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</si>
  <si>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</si>
  <si>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</si>
  <si>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</si>
  <si>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</si>
  <si>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</si>
  <si>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</si>
  <si>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</si>
  <si>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</si>
  <si>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</si>
  <si>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</si>
  <si>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</si>
  <si>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</si>
  <si>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</si>
  <si>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</si>
  <si>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</si>
  <si>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</si>
  <si>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</si>
  <si>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</si>
  <si>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</si>
  <si>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</si>
  <si>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</si>
  <si>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</si>
  <si>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</si>
  <si>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</si>
  <si>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</si>
  <si>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</si>
  <si>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</si>
  <si>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</si>
  <si>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</si>
  <si>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</si>
  <si>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</si>
  <si>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</si>
  <si>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</si>
  <si>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</si>
  <si>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</si>
  <si>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</si>
  <si>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</si>
  <si>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</si>
  <si>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</si>
  <si>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</si>
  <si>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</si>
  <si>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</si>
  <si>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</si>
  <si>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</si>
  <si>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</si>
  <si>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</si>
  <si>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</si>
  <si>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</si>
  <si>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</si>
  <si>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</si>
  <si>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</si>
  <si>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</si>
  <si>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</si>
  <si>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</si>
  <si>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</si>
  <si>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</si>
  <si>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</si>
  <si>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</si>
  <si>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</si>
  <si>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</si>
  <si>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</si>
  <si>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</si>
  <si>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</si>
  <si>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</si>
  <si>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</si>
  <si>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</si>
  <si>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</si>
  <si>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</si>
  <si>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</si>
  <si>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</si>
  <si>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</si>
  <si>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</si>
  <si>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</si>
  <si>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</si>
  <si>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</si>
  <si>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</si>
  <si>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</si>
  <si>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</si>
  <si>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</si>
  <si>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</si>
  <si>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</si>
  <si>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</si>
  <si>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</si>
  <si>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</si>
  <si>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</si>
  <si>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</si>
  <si>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</si>
  <si>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</si>
  <si>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</si>
  <si>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</si>
  <si>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</si>
  <si>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</si>
  <si>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</si>
  <si>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</si>
  <si>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</si>
  <si>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</si>
  <si>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</si>
  <si>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</si>
  <si>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</si>
  <si>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</si>
  <si>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</si>
  <si>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</si>
  <si>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</si>
  <si>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</si>
  <si>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</si>
  <si>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</si>
  <si>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</si>
  <si>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</si>
  <si>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</si>
  <si>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</si>
  <si>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</si>
  <si>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</si>
  <si>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</si>
  <si>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</si>
  <si>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</si>
  <si>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</si>
  <si>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</si>
  <si>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</si>
  <si>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</si>
  <si>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</si>
  <si>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</si>
  <si>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</si>
  <si>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</si>
  <si>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</si>
  <si>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</si>
  <si>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</si>
  <si>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</si>
  <si>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</si>
  <si>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</si>
  <si>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</si>
  <si>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</si>
  <si>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</si>
  <si>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</si>
  <si>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</si>
  <si>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</si>
  <si>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</si>
  <si>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</si>
  <si>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</si>
  <si>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</si>
  <si>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</si>
  <si>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</si>
  <si>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</si>
  <si>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</si>
  <si>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</si>
  <si>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</si>
  <si>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</si>
  <si>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</si>
  <si>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</si>
  <si>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</si>
  <si>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</si>
  <si>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</si>
  <si>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</si>
  <si>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</si>
  <si>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</si>
  <si>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</si>
  <si>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</si>
  <si>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</si>
  <si>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</si>
  <si>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</si>
  <si>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</si>
  <si>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</si>
  <si>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</si>
  <si>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</si>
  <si>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</si>
  <si>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</si>
  <si>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</si>
  <si>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</si>
  <si>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</si>
  <si>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</si>
  <si>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</si>
  <si>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</si>
  <si>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</si>
  <si>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</si>
  <si>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</si>
  <si>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</si>
  <si>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</si>
  <si>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</si>
  <si>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</si>
  <si>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</si>
  <si>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</si>
  <si>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</si>
  <si>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</si>
  <si>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</si>
  <si>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</si>
  <si>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</si>
  <si>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</si>
  <si>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</si>
  <si>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</si>
  <si>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</si>
  <si>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</si>
  <si>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</si>
  <si>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</si>
  <si>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</si>
  <si>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</si>
  <si>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</si>
  <si>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</si>
  <si>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</si>
  <si>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</si>
  <si>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</si>
  <si>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</si>
  <si>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</si>
  <si>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</si>
  <si>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</si>
  <si>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</si>
  <si>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</si>
  <si>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</si>
  <si>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</si>
  <si>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</si>
  <si>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</si>
  <si>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</si>
  <si>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</si>
  <si>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</si>
  <si>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</si>
  <si>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</si>
  <si>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</si>
  <si>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</si>
  <si>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</si>
  <si>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</si>
  <si>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</si>
  <si>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</si>
  <si>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</si>
  <si>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</si>
  <si>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</si>
  <si>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</si>
  <si>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</si>
  <si>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</si>
  <si>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</si>
  <si>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</si>
  <si>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</si>
  <si>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</si>
  <si>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</si>
  <si>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</si>
  <si>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</si>
  <si>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</si>
  <si>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</si>
  <si>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</si>
  <si>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</si>
  <si>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</si>
  <si>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</si>
  <si>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</si>
  <si>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</si>
  <si>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</si>
  <si>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</si>
  <si>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</si>
  <si>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</si>
  <si>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</si>
  <si>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</si>
  <si>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</si>
  <si>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</si>
  <si>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</si>
  <si>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</si>
  <si>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</si>
  <si>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</si>
  <si>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</si>
  <si>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</si>
  <si>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</si>
  <si>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</si>
  <si>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</si>
  <si>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</si>
  <si>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</si>
  <si>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</si>
  <si>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</si>
  <si>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</si>
  <si>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</si>
  <si>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</si>
  <si>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</si>
  <si>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</si>
  <si>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</si>
  <si>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</si>
  <si>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</si>
  <si>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</si>
  <si>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</si>
  <si>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</si>
  <si>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</si>
  <si>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</si>
  <si>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</si>
  <si>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</si>
  <si>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</si>
  <si>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</si>
  <si>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</si>
  <si>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</si>
  <si>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</si>
  <si>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</si>
  <si>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</si>
  <si>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</si>
  <si>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</si>
  <si>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</si>
  <si>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</si>
  <si>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</si>
  <si>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</si>
  <si>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</si>
  <si>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</si>
  <si>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</si>
  <si>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</si>
  <si>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</si>
  <si>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</si>
  <si>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</si>
  <si>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</si>
  <si>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</si>
  <si>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</si>
  <si>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</si>
  <si>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</si>
  <si>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</si>
  <si>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</si>
  <si>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</si>
  <si>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</si>
  <si>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</si>
  <si>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</si>
  <si>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</si>
  <si>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</si>
  <si>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</si>
  <si>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</si>
  <si>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</si>
  <si>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</si>
  <si>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</si>
  <si>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</si>
  <si>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</si>
  <si>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</si>
  <si>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</si>
  <si>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</si>
  <si>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</si>
  <si>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</si>
  <si>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</si>
  <si>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</si>
  <si>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</si>
  <si>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</si>
  <si>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</si>
  <si>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</si>
  <si>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</si>
  <si>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</si>
  <si>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</si>
  <si>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</si>
  <si>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</si>
  <si>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</si>
  <si>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</si>
  <si>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</si>
  <si>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</si>
  <si>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</si>
  <si>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</si>
  <si>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</si>
  <si>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</si>
  <si>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</si>
  <si>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</si>
  <si>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</si>
  <si>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</si>
  <si>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</si>
  <si>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</si>
  <si>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</si>
  <si>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</si>
  <si>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</si>
  <si>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</si>
  <si>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</si>
  <si>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</si>
  <si>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</si>
  <si>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</si>
  <si>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</si>
  <si>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</si>
  <si>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</si>
  <si>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</si>
  <si>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</si>
  <si>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</si>
  <si>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</si>
  <si>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</si>
  <si>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</si>
  <si>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</si>
  <si>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</si>
  <si>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</si>
  <si>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</si>
  <si>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</si>
  <si>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</si>
  <si>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</si>
  <si>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</si>
  <si>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</si>
  <si>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</si>
  <si>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</si>
  <si>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</si>
  <si>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</si>
  <si>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</si>
  <si>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</si>
  <si>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</si>
  <si>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</si>
  <si>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</si>
  <si>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</si>
  <si>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</si>
  <si>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</si>
  <si>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</si>
  <si>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</si>
  <si>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</si>
  <si>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</si>
  <si>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</si>
  <si>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</si>
  <si>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</si>
  <si>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</si>
  <si>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</si>
  <si>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</si>
  <si>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</si>
  <si>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</si>
  <si>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</si>
  <si>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</si>
  <si>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</si>
  <si>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</si>
  <si>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</si>
  <si>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</si>
  <si>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</si>
  <si>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</si>
  <si>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</si>
  <si>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</si>
  <si>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</si>
  <si>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</si>
  <si>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</si>
  <si>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</si>
  <si>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</si>
  <si>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</si>
  <si>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</si>
  <si>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</si>
  <si>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</si>
  <si>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</si>
  <si>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</si>
  <si>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</si>
  <si>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</si>
  <si>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</si>
  <si>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</si>
  <si>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</si>
  <si>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</si>
  <si>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</si>
  <si>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</si>
  <si>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</si>
  <si>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</si>
  <si>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</si>
  <si>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</si>
  <si>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</si>
  <si>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</si>
  <si>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</si>
  <si>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</si>
  <si>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</si>
  <si>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</si>
  <si>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</si>
  <si>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</si>
  <si>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</si>
  <si>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</si>
  <si>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</si>
  <si>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</si>
  <si>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</si>
  <si>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</si>
  <si>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</si>
  <si>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</si>
  <si>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</si>
  <si>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</si>
  <si>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</si>
  <si>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</si>
  <si>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</si>
  <si>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</si>
  <si>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</si>
  <si>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</si>
  <si>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</si>
  <si>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</si>
  <si>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</si>
  <si>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</si>
  <si>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</si>
  <si>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</si>
  <si>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</si>
  <si>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</si>
  <si>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</si>
  <si>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</si>
  <si>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</si>
  <si>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</si>
  <si>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</si>
  <si>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</si>
  <si>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</si>
  <si>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</si>
  <si>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</si>
  <si>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</si>
  <si>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</si>
  <si>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</si>
  <si>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</si>
  <si>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</si>
  <si>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</si>
  <si>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</si>
  <si>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</si>
  <si>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</si>
  <si>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</si>
  <si>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</si>
  <si>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</si>
  <si>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</si>
  <si>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</si>
  <si>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</si>
  <si>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</si>
  <si>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</si>
  <si>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</si>
  <si>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</si>
  <si>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</si>
  <si>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</si>
  <si>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</si>
  <si>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</si>
  <si>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</si>
  <si>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</si>
  <si>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</si>
  <si>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</si>
  <si>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</si>
  <si>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</si>
  <si>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</si>
  <si>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</si>
  <si>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</si>
  <si>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</si>
  <si>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</si>
  <si>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</si>
  <si>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</si>
  <si>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</si>
  <si>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</si>
  <si>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</si>
  <si>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</si>
  <si>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</si>
  <si>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</si>
  <si>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</si>
  <si>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</si>
  <si>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</si>
  <si>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</si>
  <si>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</si>
  <si>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</si>
  <si>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</si>
  <si>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</si>
  <si>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</si>
  <si>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</si>
  <si>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</si>
  <si>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</si>
  <si>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</si>
  <si>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</si>
  <si>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</si>
  <si>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</si>
  <si>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</si>
  <si>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</si>
  <si>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</si>
  <si>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</si>
  <si>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</si>
  <si>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</si>
  <si>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</si>
  <si>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</si>
  <si>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</si>
  <si>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</si>
  <si>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</si>
  <si>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</si>
  <si>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</si>
  <si>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</si>
  <si>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</si>
  <si>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</si>
  <si>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</si>
  <si>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</si>
  <si>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</si>
  <si>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</si>
  <si>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</si>
  <si>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</si>
  <si>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</si>
  <si>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</si>
  <si>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</si>
  <si>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</si>
  <si>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</si>
  <si>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</si>
  <si>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</si>
  <si>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</si>
  <si>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</si>
  <si>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</si>
  <si>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</si>
  <si>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</si>
  <si>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</si>
  <si>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</si>
  <si>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</si>
  <si>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</si>
  <si>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</si>
  <si>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</si>
  <si>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</si>
  <si>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</si>
  <si>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</si>
  <si>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</si>
  <si>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</si>
  <si>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</si>
  <si>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</si>
  <si>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</si>
  <si>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</si>
  <si>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</si>
  <si>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</si>
  <si>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</si>
  <si>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</si>
  <si>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</si>
  <si>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</si>
  <si>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</si>
  <si>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</si>
  <si>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</si>
  <si>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</si>
  <si>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</si>
  <si>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</si>
  <si>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</si>
  <si>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</si>
  <si>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</si>
  <si>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</si>
  <si>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</si>
  <si>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</si>
  <si>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</si>
  <si>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</si>
  <si>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</si>
  <si>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</si>
  <si>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</si>
  <si>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</si>
  <si>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</si>
  <si>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</si>
  <si>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</si>
  <si>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</si>
  <si>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</si>
  <si>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</si>
  <si>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</si>
  <si>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</si>
  <si>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</si>
  <si>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</si>
  <si>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</si>
  <si>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</si>
  <si>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</si>
  <si>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</si>
  <si>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</si>
  <si>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</si>
  <si>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</si>
  <si>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</si>
  <si>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</si>
  <si>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</si>
  <si>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</si>
  <si>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</si>
  <si>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</si>
  <si>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</si>
  <si>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</si>
  <si>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</si>
  <si>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</si>
  <si>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</si>
  <si>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</si>
  <si>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</si>
  <si>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</si>
  <si>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</si>
  <si>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</si>
  <si>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</si>
  <si>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</si>
  <si>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</si>
  <si>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</si>
  <si>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</si>
  <si>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</si>
  <si>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</si>
  <si>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</si>
  <si>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</si>
  <si>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</si>
  <si>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</si>
  <si>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</si>
  <si>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</si>
  <si>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</si>
  <si>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</si>
  <si>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</si>
  <si>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</si>
  <si>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</si>
  <si>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</si>
  <si>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</si>
  <si>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</si>
  <si>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</si>
  <si>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</si>
  <si>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</si>
  <si>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</si>
  <si>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</si>
  <si>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</si>
  <si>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</si>
  <si>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</si>
  <si>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</si>
  <si>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</si>
  <si>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</si>
  <si>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</si>
  <si>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</si>
  <si>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</si>
  <si>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</si>
  <si>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</si>
  <si>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</si>
  <si>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</si>
  <si>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</si>
  <si>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</si>
  <si>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</si>
  <si>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</si>
  <si>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</si>
  <si>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</si>
  <si>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</si>
  <si>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</si>
  <si>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</si>
  <si>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</si>
  <si>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</si>
  <si>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</si>
  <si>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</si>
  <si>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</si>
  <si>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</si>
  <si>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</si>
  <si>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</si>
  <si>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</si>
  <si>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</si>
  <si>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</si>
  <si>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</si>
  <si>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</si>
  <si>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</si>
  <si>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</si>
  <si>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</si>
  <si>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</si>
  <si>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</si>
  <si>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</si>
  <si>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</si>
  <si>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</si>
  <si>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</si>
  <si>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</si>
  <si>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</si>
  <si>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</si>
  <si>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</si>
  <si>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</si>
  <si>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</si>
  <si>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</si>
  <si>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</si>
  <si>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</si>
  <si>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</si>
  <si>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</si>
  <si>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</si>
  <si>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</si>
  <si>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</si>
  <si>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</si>
  <si>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</si>
  <si>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</si>
  <si>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</si>
  <si>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</si>
  <si>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</si>
  <si>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</si>
  <si>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</si>
  <si>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</si>
  <si>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</si>
  <si>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</si>
  <si>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</si>
  <si>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</si>
  <si>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</si>
  <si>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</si>
  <si>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</si>
  <si>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</si>
  <si>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</si>
  <si>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</si>
  <si>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</si>
  <si>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</si>
  <si>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</si>
  <si>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</si>
  <si>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</si>
  <si>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</si>
  <si>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</si>
  <si>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</si>
  <si>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</si>
  <si>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</si>
  <si>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</si>
  <si>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</si>
  <si>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</si>
  <si>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</si>
  <si>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</si>
  <si>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</si>
  <si>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</si>
  <si>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</si>
  <si>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</si>
  <si>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</si>
  <si>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</si>
  <si>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</si>
  <si>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</si>
  <si>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</si>
  <si>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</si>
  <si>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</si>
  <si>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</si>
  <si>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</si>
  <si>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</si>
  <si>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</si>
  <si>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</si>
  <si>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</si>
  <si>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</si>
  <si>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</si>
  <si>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</si>
  <si>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</si>
  <si>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</si>
  <si>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</si>
  <si>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</si>
  <si>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</si>
  <si>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</si>
  <si>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</si>
  <si>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</si>
  <si>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</si>
  <si>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</si>
  <si>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</si>
  <si>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</si>
  <si>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</si>
  <si>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</si>
  <si>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</si>
  <si>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</si>
  <si>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</si>
  <si>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</si>
  <si>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</si>
  <si>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</si>
  <si>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</si>
  <si>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</si>
  <si>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</si>
  <si>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</si>
  <si>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</si>
  <si>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</si>
  <si>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</si>
  <si>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</si>
  <si>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</si>
  <si>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</si>
  <si>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</si>
  <si>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</si>
  <si>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</si>
  <si>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</si>
  <si>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</si>
  <si>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</si>
  <si>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</si>
  <si>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</si>
  <si>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</si>
  <si>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</si>
  <si>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</si>
  <si>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</si>
  <si>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</si>
  <si>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</si>
  <si>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</si>
  <si>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</si>
  <si>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</si>
  <si>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</si>
  <si>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</si>
  <si>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</si>
  <si>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</si>
  <si>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</si>
  <si>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</si>
  <si>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</si>
  <si>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</si>
  <si>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</si>
  <si>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</si>
  <si>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</si>
  <si>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</si>
  <si>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</si>
  <si>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</si>
  <si>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</si>
  <si>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</si>
  <si>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</si>
  <si>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</si>
  <si>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</si>
  <si>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</si>
  <si>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</si>
  <si>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</si>
  <si>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</si>
  <si>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</si>
  <si>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</si>
  <si>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</si>
  <si>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</si>
  <si>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</si>
  <si>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</si>
  <si>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</si>
  <si>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</si>
  <si>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</si>
  <si>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</si>
  <si>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</si>
  <si>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</si>
  <si>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</si>
  <si>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</si>
  <si>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</si>
  <si>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</si>
  <si>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</si>
  <si>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</si>
  <si>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</si>
  <si>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</si>
  <si>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</si>
  <si>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</si>
  <si>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</si>
  <si>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</si>
  <si>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</si>
  <si>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</si>
  <si>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</si>
  <si>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</si>
  <si>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</si>
  <si>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</si>
  <si>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</si>
  <si>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</si>
  <si>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</si>
  <si>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</si>
  <si>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</si>
  <si>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</si>
  <si>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</si>
  <si>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</si>
  <si>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</si>
  <si>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</si>
  <si>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</si>
  <si>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</si>
  <si>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</si>
  <si>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</si>
  <si>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</si>
  <si>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</si>
  <si>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</si>
  <si>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</si>
  <si>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</si>
  <si>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</si>
  <si>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</si>
  <si>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</si>
  <si>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</si>
  <si>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</si>
  <si>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</si>
  <si>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</si>
  <si>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</si>
  <si>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</si>
  <si>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</si>
  <si>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</si>
  <si>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</si>
  <si>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</si>
  <si>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</si>
  <si>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</si>
  <si>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</si>
  <si>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</si>
  <si>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</si>
  <si>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</si>
  <si>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</si>
  <si>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</si>
  <si>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</si>
  <si>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</si>
  <si>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</si>
  <si>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</si>
  <si>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</si>
  <si>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</si>
  <si>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</si>
  <si>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</si>
  <si>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</si>
  <si>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</si>
  <si>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</si>
  <si>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</si>
  <si>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</si>
  <si>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</si>
  <si>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</si>
  <si>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</si>
  <si>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</si>
  <si>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</si>
  <si>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</si>
  <si>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</si>
  <si>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</si>
  <si>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</si>
  <si>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</si>
  <si>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</si>
  <si>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</si>
  <si>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</si>
  <si>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</si>
  <si>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</si>
  <si>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</si>
  <si>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</si>
  <si>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</si>
  <si>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</si>
  <si>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</si>
  <si>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</si>
  <si>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</si>
  <si>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</si>
  <si>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</si>
  <si>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</si>
  <si>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</si>
  <si>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</si>
  <si>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</si>
  <si>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</si>
  <si>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</si>
  <si>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</si>
  <si>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</si>
  <si>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</si>
  <si>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</si>
  <si>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</si>
  <si>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</si>
  <si>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</si>
  <si>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</si>
  <si>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</si>
  <si>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</si>
  <si>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</si>
  <si>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</si>
  <si>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</si>
  <si>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</si>
  <si>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</si>
  <si>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</si>
  <si>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</si>
  <si>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</si>
  <si>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</si>
  <si>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</si>
  <si>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</si>
  <si>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</si>
  <si>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</si>
  <si>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</si>
  <si>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</si>
  <si>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</si>
  <si>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</si>
  <si>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</si>
  <si>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</si>
  <si>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</si>
  <si>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</si>
  <si>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</si>
  <si>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</si>
  <si>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</si>
  <si>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</si>
  <si>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</si>
  <si>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</si>
  <si>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</si>
  <si>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</si>
  <si>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</si>
  <si>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</si>
  <si>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</si>
  <si>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</si>
  <si>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</si>
  <si>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</si>
  <si>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</si>
  <si>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</si>
  <si>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</si>
  <si>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</si>
  <si>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</si>
  <si>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</si>
  <si>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</si>
  <si>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</si>
  <si>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</si>
  <si>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</si>
  <si>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</si>
  <si>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</si>
  <si>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</si>
  <si>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</si>
  <si>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</si>
  <si>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</si>
  <si>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</si>
  <si>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</si>
  <si>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</si>
  <si>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</si>
  <si>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</si>
  <si>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</si>
  <si>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</si>
  <si>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</si>
  <si>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</si>
  <si>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</si>
  <si>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</si>
  <si>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</si>
  <si>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</si>
  <si>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</si>
  <si>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</si>
  <si>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</si>
  <si>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</si>
  <si>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</si>
  <si>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</si>
  <si>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</si>
  <si>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</si>
  <si>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</si>
  <si>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</si>
  <si>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</si>
  <si>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</si>
  <si>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</si>
  <si>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</si>
  <si>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</si>
  <si>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</si>
  <si>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</si>
  <si>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</si>
  <si>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</si>
  <si>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</si>
  <si>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</si>
  <si>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</si>
  <si>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</si>
  <si>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</si>
  <si>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</si>
  <si>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</si>
  <si>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</si>
  <si>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</si>
  <si>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</si>
  <si>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</si>
  <si>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</si>
  <si>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</si>
  <si>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</si>
  <si>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</si>
  <si>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</si>
  <si>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</si>
  <si>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</si>
  <si>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</si>
  <si>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</si>
  <si>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</si>
  <si>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</si>
  <si>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</si>
  <si>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</si>
  <si>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</si>
  <si>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</si>
  <si>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</si>
  <si>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</si>
  <si>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</si>
  <si>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</si>
  <si>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</si>
  <si>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</si>
  <si>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</si>
  <si>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</si>
  <si>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</si>
  <si>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</si>
  <si>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</si>
  <si>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</si>
  <si>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</si>
  <si>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</si>
  <si>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</si>
  <si>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</si>
  <si>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</si>
  <si>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</si>
  <si>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</si>
  <si>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</si>
  <si>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</si>
  <si>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</si>
  <si>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</si>
  <si>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</si>
  <si>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</si>
  <si>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</si>
  <si>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</si>
  <si>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</si>
  <si>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</si>
  <si>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</si>
  <si>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</si>
  <si>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</si>
  <si>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</si>
  <si>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</si>
  <si>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</si>
  <si>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</si>
  <si>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</si>
  <si>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</si>
  <si>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</si>
  <si>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</si>
  <si>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</si>
  <si>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</si>
  <si>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</si>
  <si>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</si>
  <si>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</si>
  <si>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</si>
  <si>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</si>
  <si>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</si>
  <si>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</si>
  <si>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</si>
  <si>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</si>
  <si>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</si>
  <si>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</si>
  <si>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</si>
  <si>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</si>
  <si>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</si>
  <si>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</si>
  <si>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</si>
  <si>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</si>
  <si>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</si>
  <si>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</si>
  <si>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</si>
  <si>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</si>
  <si>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</si>
  <si>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</si>
  <si>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</si>
  <si>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</si>
  <si>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</si>
  <si>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</si>
  <si>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</si>
  <si>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</si>
  <si>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</si>
  <si>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</si>
  <si>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</si>
  <si>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</si>
  <si>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</si>
  <si>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</si>
  <si>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</si>
  <si>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</si>
  <si>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</si>
  <si>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</si>
  <si>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</si>
  <si>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</si>
  <si>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</si>
  <si>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</si>
  <si>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</si>
  <si>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</si>
  <si>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</si>
  <si>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</si>
  <si>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</si>
  <si>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</si>
  <si>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</si>
  <si>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</si>
  <si>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</si>
  <si>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</si>
  <si>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</si>
  <si>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</si>
  <si>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</si>
  <si>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</si>
  <si>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</si>
  <si>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</si>
  <si>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</si>
  <si>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</si>
  <si>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</si>
  <si>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</si>
  <si>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</si>
  <si>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</si>
  <si>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</si>
  <si>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</si>
  <si>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</si>
  <si>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</si>
  <si>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</si>
  <si>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</si>
  <si>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</si>
  <si>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</si>
  <si>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</si>
  <si>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</si>
  <si>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</si>
  <si>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</si>
  <si>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</si>
  <si>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</si>
  <si>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</si>
  <si>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</si>
  <si>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</si>
  <si>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</si>
  <si>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</si>
  <si>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</si>
  <si>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</si>
  <si>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</si>
  <si>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</si>
  <si>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</si>
  <si>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</si>
  <si>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</si>
  <si>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</si>
  <si>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</si>
  <si>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</si>
  <si>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</si>
  <si>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</si>
  <si>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</si>
  <si>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</si>
  <si>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</si>
  <si>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</si>
  <si>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</si>
  <si>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</si>
  <si>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</si>
  <si>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</si>
  <si>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</si>
  <si>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</si>
  <si>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</si>
  <si>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</si>
  <si>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</si>
  <si>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</si>
  <si>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</si>
  <si>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</si>
  <si>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</si>
  <si>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</si>
  <si>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</si>
  <si>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</si>
  <si>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</si>
  <si>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</si>
  <si>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</si>
  <si>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</si>
  <si>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</si>
  <si>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</si>
  <si>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</si>
  <si>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</si>
  <si>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</si>
  <si>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</si>
  <si>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</si>
  <si>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</si>
  <si>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</si>
  <si>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</si>
  <si>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</si>
  <si>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</si>
  <si>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</si>
  <si>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</si>
  <si>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</si>
  <si>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</si>
  <si>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</si>
  <si>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</si>
  <si>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</si>
  <si>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</si>
  <si>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</si>
  <si>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</si>
  <si>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</si>
  <si>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</si>
  <si>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</si>
  <si>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</si>
  <si>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</si>
  <si>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</si>
  <si>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</si>
  <si>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</si>
  <si>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</si>
  <si>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</si>
  <si>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</si>
  <si>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</si>
  <si>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</si>
  <si>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</si>
  <si>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</si>
  <si>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</si>
  <si>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</si>
  <si>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</si>
  <si>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</si>
  <si>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</si>
  <si>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</si>
  <si>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</si>
  <si>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</si>
  <si>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</si>
  <si>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</si>
  <si>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</si>
  <si>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</si>
  <si>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</si>
  <si>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</si>
  <si>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</si>
  <si>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</si>
  <si>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</si>
  <si>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</si>
  <si>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</si>
  <si>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</si>
  <si>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</si>
  <si>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</si>
  <si>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</si>
  <si>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</si>
  <si>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</si>
  <si>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</si>
  <si>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</si>
  <si>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</si>
  <si>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</si>
  <si>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</si>
  <si>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</si>
  <si>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</si>
  <si>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</si>
  <si>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</si>
  <si>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</si>
  <si>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</si>
  <si>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</si>
  <si>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</si>
  <si>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</si>
  <si>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</si>
  <si>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</si>
  <si>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</si>
  <si>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</si>
  <si>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</si>
  <si>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</si>
  <si>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</si>
  <si>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</si>
  <si>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</si>
  <si>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</si>
  <si>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</si>
  <si>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</si>
  <si>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</si>
  <si>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</si>
  <si>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</si>
  <si>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</si>
  <si>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</si>
  <si>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</si>
  <si>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</si>
  <si>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</si>
  <si>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</si>
  <si>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</si>
  <si>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 xml:space="preserve">КФ - ОП "ОКОЛНА СРЕДА" </t>
  </si>
  <si>
    <t xml:space="preserve">ЕФРР - ОП "ОКОЛНА СРЕДА" </t>
  </si>
  <si>
    <t>Община Сапарева баня</t>
  </si>
  <si>
    <t>Силвия Джерманска</t>
  </si>
  <si>
    <t>Любка Маргина</t>
  </si>
  <si>
    <t>Калин Гелев</t>
  </si>
  <si>
    <t>0 7 0 7</t>
  </si>
  <si>
    <t>2-33-78</t>
  </si>
  <si>
    <t>sap_oba@abv.bg</t>
  </si>
  <si>
    <t>b1158</t>
  </si>
  <si>
    <t>d1036</t>
  </si>
  <si>
    <t>c1336</t>
  </si>
  <si>
    <t>31.12.2017 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</si>
</sst>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4" t="str">
        <f>+OTCHET!B9</f>
        <v>Община Сапарева баня</v>
      </c>
      <c r="C2" s="1735"/>
      <c r="D2" s="1736"/>
      <c r="E2" s="1021"/>
      <c r="F2" s="1022">
        <f>+OTCHET!H9</f>
        <v>0</v>
      </c>
      <c r="G2" s="1023" t="str">
        <f>+OTCHET!F12</f>
        <v>6008</v>
      </c>
      <c r="H2" s="1024"/>
      <c r="I2" s="1737">
        <f>+OTCHET!H603</f>
        <v>0</v>
      </c>
      <c r="J2" s="1738"/>
      <c r="K2" s="1015"/>
      <c r="L2" s="1739" t="str">
        <f>OTCHET!H601</f>
        <v>sap_oba@abv.bg</v>
      </c>
      <c r="M2" s="1740"/>
      <c r="N2" s="1741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742">
        <f>+OTCHET!I9</f>
        <v>0</v>
      </c>
      <c r="U2" s="1743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744" t="s">
        <v>1017</v>
      </c>
      <c r="T4" s="1744"/>
      <c r="U4" s="1744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1019</v>
      </c>
      <c r="O6" s="1010"/>
      <c r="P6" s="1047">
        <f>OTCHET!F9</f>
        <v>43100</v>
      </c>
      <c r="Q6" s="1046" t="s">
        <v>1019</v>
      </c>
      <c r="R6" s="1048"/>
      <c r="S6" s="1745">
        <f>+Q4</f>
        <v>2017</v>
      </c>
      <c r="T6" s="1745"/>
      <c r="U6" s="1745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728" t="s">
        <v>995</v>
      </c>
      <c r="T8" s="1729"/>
      <c r="U8" s="173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731" t="s">
        <v>996</v>
      </c>
      <c r="T9" s="1732"/>
      <c r="U9" s="173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2" t="s">
        <v>1034</v>
      </c>
      <c r="T13" s="1693"/>
      <c r="U13" s="1694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3" t="s">
        <v>1036</v>
      </c>
      <c r="T14" s="1684"/>
      <c r="U14" s="1685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3" t="s">
        <v>1038</v>
      </c>
      <c r="T15" s="1684"/>
      <c r="U15" s="1685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3" t="s">
        <v>1040</v>
      </c>
      <c r="T16" s="1684"/>
      <c r="U16" s="1685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3" t="s">
        <v>1042</v>
      </c>
      <c r="T17" s="1684"/>
      <c r="U17" s="1685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3" t="s">
        <v>1044</v>
      </c>
      <c r="T18" s="1684"/>
      <c r="U18" s="1685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3" t="s">
        <v>1046</v>
      </c>
      <c r="T19" s="1684"/>
      <c r="U19" s="1685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3" t="s">
        <v>1048</v>
      </c>
      <c r="T20" s="1684"/>
      <c r="U20" s="1685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3" t="s">
        <v>1050</v>
      </c>
      <c r="T21" s="1714"/>
      <c r="U21" s="1715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8" t="s">
        <v>1052</v>
      </c>
      <c r="T22" s="1699"/>
      <c r="U22" s="1700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2" t="s">
        <v>1055</v>
      </c>
      <c r="T24" s="1693"/>
      <c r="U24" s="1694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3" t="s">
        <v>1057</v>
      </c>
      <c r="T25" s="1684"/>
      <c r="U25" s="1685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3" t="s">
        <v>1059</v>
      </c>
      <c r="T26" s="1714"/>
      <c r="U26" s="1715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8" t="s">
        <v>1061</v>
      </c>
      <c r="T27" s="1699"/>
      <c r="U27" s="1700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8" t="s">
        <v>1068</v>
      </c>
      <c r="T34" s="1699"/>
      <c r="U34" s="1700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5" t="s">
        <v>1070</v>
      </c>
      <c r="T35" s="1726"/>
      <c r="U35" s="172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9" t="s">
        <v>1072</v>
      </c>
      <c r="T36" s="1720"/>
      <c r="U36" s="172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2" t="s">
        <v>1074</v>
      </c>
      <c r="T37" s="1723"/>
      <c r="U37" s="172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8" t="s">
        <v>1076</v>
      </c>
      <c r="T39" s="1699"/>
      <c r="U39" s="1700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2" t="s">
        <v>1079</v>
      </c>
      <c r="T41" s="1693"/>
      <c r="U41" s="1694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3" t="s">
        <v>1081</v>
      </c>
      <c r="T42" s="1684"/>
      <c r="U42" s="1685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3" t="s">
        <v>1083</v>
      </c>
      <c r="T43" s="1684"/>
      <c r="U43" s="1685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3" t="s">
        <v>1085</v>
      </c>
      <c r="T44" s="1714"/>
      <c r="U44" s="1715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8" t="s">
        <v>1087</v>
      </c>
      <c r="T45" s="1699"/>
      <c r="U45" s="1700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0" t="s">
        <v>1089</v>
      </c>
      <c r="T47" s="1711"/>
      <c r="U47" s="1712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53341</v>
      </c>
      <c r="K50" s="1097"/>
      <c r="L50" s="1104">
        <f>+IF($P$2=33,$Q50,0)</f>
        <v>0</v>
      </c>
      <c r="M50" s="1097"/>
      <c r="N50" s="1134">
        <f>+ROUND(+G50+J50+L50,0)</f>
        <v>53341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53341</v>
      </c>
      <c r="R50" s="1048"/>
      <c r="S50" s="1692" t="s">
        <v>1093</v>
      </c>
      <c r="T50" s="1693"/>
      <c r="U50" s="1694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3" t="s">
        <v>1095</v>
      </c>
      <c r="T51" s="1684"/>
      <c r="U51" s="1685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3" t="s">
        <v>1097</v>
      </c>
      <c r="T52" s="1684"/>
      <c r="U52" s="1685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337741</v>
      </c>
      <c r="K53" s="1097"/>
      <c r="L53" s="1122">
        <f>+IF($P$2=33,$Q53,0)</f>
        <v>0</v>
      </c>
      <c r="M53" s="1097"/>
      <c r="N53" s="1123">
        <f>+ROUND(+G53+J53+L53,0)</f>
        <v>337741</v>
      </c>
      <c r="O53" s="1099"/>
      <c r="P53" s="1121">
        <f>+ROUND(OTCHET!E186+OTCHET!E189,0)</f>
        <v>0</v>
      </c>
      <c r="Q53" s="1122">
        <f>+ROUND(OTCHET!L186+OTCHET!L189,0)</f>
        <v>337741</v>
      </c>
      <c r="R53" s="1048"/>
      <c r="S53" s="1683" t="s">
        <v>1099</v>
      </c>
      <c r="T53" s="1684"/>
      <c r="U53" s="1685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65857</v>
      </c>
      <c r="K54" s="1097"/>
      <c r="L54" s="1122">
        <f>+IF($P$2=33,$Q54,0)</f>
        <v>0</v>
      </c>
      <c r="M54" s="1097"/>
      <c r="N54" s="1123">
        <f>+ROUND(+G54+J54+L54,0)</f>
        <v>65857</v>
      </c>
      <c r="O54" s="1099"/>
      <c r="P54" s="1121">
        <f>+ROUND(OTCHET!E195+OTCHET!E203,0)</f>
        <v>0</v>
      </c>
      <c r="Q54" s="1122">
        <f>+ROUND(OTCHET!L195+OTCHET!L203,0)</f>
        <v>65857</v>
      </c>
      <c r="R54" s="1048"/>
      <c r="S54" s="1713" t="s">
        <v>1101</v>
      </c>
      <c r="T54" s="1714"/>
      <c r="U54" s="1715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456939</v>
      </c>
      <c r="K55" s="1097"/>
      <c r="L55" s="1210">
        <f>+ROUND(+SUM(L50:L54),0)</f>
        <v>0</v>
      </c>
      <c r="M55" s="1097"/>
      <c r="N55" s="1211">
        <f>+ROUND(+SUM(N50:N54),0)</f>
        <v>456939</v>
      </c>
      <c r="O55" s="1099"/>
      <c r="P55" s="1209">
        <f>+ROUND(+SUM(P50:P54),0)</f>
        <v>0</v>
      </c>
      <c r="Q55" s="1210">
        <f>+ROUND(+SUM(Q50:Q54),0)</f>
        <v>456939</v>
      </c>
      <c r="R55" s="1048"/>
      <c r="S55" s="1698" t="s">
        <v>1103</v>
      </c>
      <c r="T55" s="1699"/>
      <c r="U55" s="1700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2" t="s">
        <v>1106</v>
      </c>
      <c r="T57" s="1693"/>
      <c r="U57" s="1694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3" t="s">
        <v>1108</v>
      </c>
      <c r="T58" s="1684"/>
      <c r="U58" s="1685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3" t="s">
        <v>1110</v>
      </c>
      <c r="T59" s="1684"/>
      <c r="U59" s="1685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3" t="s">
        <v>1112</v>
      </c>
      <c r="T60" s="1714"/>
      <c r="U60" s="1715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8" t="s">
        <v>1116</v>
      </c>
      <c r="T62" s="1699"/>
      <c r="U62" s="1700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2" t="s">
        <v>1119</v>
      </c>
      <c r="T64" s="1693"/>
      <c r="U64" s="1694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3" t="s">
        <v>1121</v>
      </c>
      <c r="T65" s="1684"/>
      <c r="U65" s="1685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8" t="s">
        <v>1123</v>
      </c>
      <c r="T66" s="1699"/>
      <c r="U66" s="1700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2" t="s">
        <v>1126</v>
      </c>
      <c r="T68" s="1693"/>
      <c r="U68" s="1694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3" t="s">
        <v>1128</v>
      </c>
      <c r="T69" s="1684"/>
      <c r="U69" s="1685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8" t="s">
        <v>1130</v>
      </c>
      <c r="T70" s="1699"/>
      <c r="U70" s="1700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2" t="s">
        <v>1133</v>
      </c>
      <c r="T72" s="1693"/>
      <c r="U72" s="1694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3" t="s">
        <v>1135</v>
      </c>
      <c r="T73" s="1684"/>
      <c r="U73" s="1685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8" t="s">
        <v>1137</v>
      </c>
      <c r="T74" s="1699"/>
      <c r="U74" s="1700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456939</v>
      </c>
      <c r="K76" s="1097"/>
      <c r="L76" s="1235">
        <f>+ROUND(L55+L62+L66+L70+L74,0)</f>
        <v>0</v>
      </c>
      <c r="M76" s="1097"/>
      <c r="N76" s="1236">
        <f>+ROUND(N55+N62+N66+N70+N74,0)</f>
        <v>456939</v>
      </c>
      <c r="O76" s="1099"/>
      <c r="P76" s="1233">
        <f>+ROUND(P55+P62+P66+P70+P74,0)</f>
        <v>0</v>
      </c>
      <c r="Q76" s="1234">
        <f>+ROUND(Q55+Q62+Q66+Q70+Q74,0)</f>
        <v>456939</v>
      </c>
      <c r="R76" s="1048"/>
      <c r="S76" s="1701" t="s">
        <v>1139</v>
      </c>
      <c r="T76" s="1702"/>
      <c r="U76" s="1703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391096</v>
      </c>
      <c r="K78" s="1097"/>
      <c r="L78" s="1110">
        <f>+IF($P$2=33,$Q78,0)</f>
        <v>0</v>
      </c>
      <c r="M78" s="1097"/>
      <c r="N78" s="1111">
        <f>+ROUND(+G78+J78+L78,0)</f>
        <v>391096</v>
      </c>
      <c r="O78" s="1099"/>
      <c r="P78" s="1109">
        <f>+ROUND(OTCHET!E415,0)</f>
        <v>0</v>
      </c>
      <c r="Q78" s="1110">
        <f>+ROUND(OTCHET!L415,0)</f>
        <v>391096</v>
      </c>
      <c r="R78" s="1048"/>
      <c r="S78" s="1692" t="s">
        <v>1142</v>
      </c>
      <c r="T78" s="1693"/>
      <c r="U78" s="1694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76006</v>
      </c>
      <c r="K79" s="1097"/>
      <c r="L79" s="1122">
        <f>+IF($P$2=33,$Q79,0)</f>
        <v>0</v>
      </c>
      <c r="M79" s="1097"/>
      <c r="N79" s="1123">
        <f>+ROUND(+G79+J79+L79,0)</f>
        <v>76006</v>
      </c>
      <c r="O79" s="1099"/>
      <c r="P79" s="1121">
        <f>+ROUND(OTCHET!E425,0)</f>
        <v>0</v>
      </c>
      <c r="Q79" s="1122">
        <f>+ROUND(OTCHET!L425,0)</f>
        <v>76006</v>
      </c>
      <c r="R79" s="1048"/>
      <c r="S79" s="1683" t="s">
        <v>1144</v>
      </c>
      <c r="T79" s="1684"/>
      <c r="U79" s="1685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467102</v>
      </c>
      <c r="K80" s="1097"/>
      <c r="L80" s="1244">
        <f>+ROUND(L78+L79,0)</f>
        <v>0</v>
      </c>
      <c r="M80" s="1097"/>
      <c r="N80" s="1245">
        <f>+ROUND(N78+N79,0)</f>
        <v>467102</v>
      </c>
      <c r="O80" s="1099"/>
      <c r="P80" s="1243">
        <f>+ROUND(P78+P79,0)</f>
        <v>0</v>
      </c>
      <c r="Q80" s="1244">
        <f>+ROUND(Q78+Q79,0)</f>
        <v>467102</v>
      </c>
      <c r="R80" s="1048"/>
      <c r="S80" s="1689" t="s">
        <v>1146</v>
      </c>
      <c r="T80" s="1690"/>
      <c r="U80" s="1691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6">
        <f>+IF(+SUM(F81:N81)=0,0,"Контрола: дефицит/излишък = финансиране с обратен знак (Г. + Д. = 0)")</f>
        <v>0</v>
      </c>
      <c r="C81" s="1717"/>
      <c r="D81" s="1718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10163</v>
      </c>
      <c r="K82" s="1097"/>
      <c r="L82" s="1257">
        <f>+ROUND(L47,0)-ROUND(L76,0)+ROUND(L80,0)</f>
        <v>0</v>
      </c>
      <c r="M82" s="1097"/>
      <c r="N82" s="1258">
        <f>+ROUND(N47,0)-ROUND(N76,0)+ROUND(N80,0)</f>
        <v>10163</v>
      </c>
      <c r="O82" s="1259"/>
      <c r="P82" s="1256">
        <f>+ROUND(P47,0)-ROUND(P76,0)+ROUND(P80,0)</f>
        <v>0</v>
      </c>
      <c r="Q82" s="1257">
        <f>+ROUND(Q47,0)-ROUND(Q76,0)+ROUND(Q80,0)</f>
        <v>10163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-10163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-10163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-10163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2" t="s">
        <v>1152</v>
      </c>
      <c r="T86" s="1693"/>
      <c r="U86" s="1694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3" t="s">
        <v>1154</v>
      </c>
      <c r="T87" s="1684"/>
      <c r="U87" s="1685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8" t="s">
        <v>1156</v>
      </c>
      <c r="T88" s="1699"/>
      <c r="U88" s="1700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2" t="s">
        <v>1159</v>
      </c>
      <c r="T90" s="1693"/>
      <c r="U90" s="1694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3" t="s">
        <v>1161</v>
      </c>
      <c r="T91" s="1684"/>
      <c r="U91" s="1685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3" t="s">
        <v>1163</v>
      </c>
      <c r="T92" s="1684"/>
      <c r="U92" s="1685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3" t="s">
        <v>1165</v>
      </c>
      <c r="T93" s="1714"/>
      <c r="U93" s="1715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8" t="s">
        <v>1167</v>
      </c>
      <c r="T94" s="1699"/>
      <c r="U94" s="1700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2" t="s">
        <v>1170</v>
      </c>
      <c r="T96" s="1693"/>
      <c r="U96" s="1694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3" t="s">
        <v>1172</v>
      </c>
      <c r="T97" s="1684"/>
      <c r="U97" s="1685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8" t="s">
        <v>1174</v>
      </c>
      <c r="T98" s="1699"/>
      <c r="U98" s="1700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0" t="s">
        <v>1176</v>
      </c>
      <c r="T100" s="1711"/>
      <c r="U100" s="1712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2" t="s">
        <v>1180</v>
      </c>
      <c r="T103" s="1693"/>
      <c r="U103" s="1694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3" t="s">
        <v>1182</v>
      </c>
      <c r="T104" s="1684"/>
      <c r="U104" s="1685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8" t="s">
        <v>1184</v>
      </c>
      <c r="T105" s="1699"/>
      <c r="U105" s="1700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4" t="s">
        <v>1187</v>
      </c>
      <c r="T107" s="1705"/>
      <c r="U107" s="1706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7" t="s">
        <v>1189</v>
      </c>
      <c r="T108" s="1708"/>
      <c r="U108" s="170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8" t="s">
        <v>1191</v>
      </c>
      <c r="T109" s="1699"/>
      <c r="U109" s="170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2" t="s">
        <v>1194</v>
      </c>
      <c r="T111" s="1693"/>
      <c r="U111" s="1694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3" t="s">
        <v>1196</v>
      </c>
      <c r="T112" s="1684"/>
      <c r="U112" s="1685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8" t="s">
        <v>1198</v>
      </c>
      <c r="T113" s="1699"/>
      <c r="U113" s="1700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2" t="s">
        <v>1201</v>
      </c>
      <c r="T115" s="1693"/>
      <c r="U115" s="1694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3" t="s">
        <v>1203</v>
      </c>
      <c r="T116" s="1684"/>
      <c r="U116" s="1685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8" t="s">
        <v>1205</v>
      </c>
      <c r="T117" s="1699"/>
      <c r="U117" s="1700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1" t="s">
        <v>1207</v>
      </c>
      <c r="T119" s="1702"/>
      <c r="U119" s="1703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2" t="s">
        <v>1210</v>
      </c>
      <c r="T121" s="1693"/>
      <c r="U121" s="1694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-12459</v>
      </c>
      <c r="K122" s="1097"/>
      <c r="L122" s="1122">
        <f>+IF($P$2=33,$Q122,0)</f>
        <v>0</v>
      </c>
      <c r="M122" s="1097"/>
      <c r="N122" s="1123">
        <f>+ROUND(+G122+J122+L122,0)</f>
        <v>-12459</v>
      </c>
      <c r="O122" s="1099"/>
      <c r="P122" s="1121">
        <f>+ROUND(OTCHET!E520,0)</f>
        <v>0</v>
      </c>
      <c r="Q122" s="1122">
        <f>+ROUND(OTCHET!L520,0)</f>
        <v>-12459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3" t="s">
        <v>1214</v>
      </c>
      <c r="T123" s="1684"/>
      <c r="U123" s="168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6" t="s">
        <v>1216</v>
      </c>
      <c r="T124" s="1687"/>
      <c r="U124" s="1688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-12459</v>
      </c>
      <c r="K125" s="1097"/>
      <c r="L125" s="1244">
        <f>+ROUND(+SUM(L121:L124),0)</f>
        <v>0</v>
      </c>
      <c r="M125" s="1097"/>
      <c r="N125" s="1245">
        <f>+ROUND(+SUM(N121:N124),0)</f>
        <v>-12459</v>
      </c>
      <c r="O125" s="1099"/>
      <c r="P125" s="1243">
        <f>+ROUND(+SUM(P121:P124),0)</f>
        <v>0</v>
      </c>
      <c r="Q125" s="1244">
        <f>+ROUND(+SUM(Q121:Q124),0)</f>
        <v>-12459</v>
      </c>
      <c r="R125" s="1048"/>
      <c r="S125" s="1689" t="s">
        <v>1218</v>
      </c>
      <c r="T125" s="1690"/>
      <c r="U125" s="1691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14341</v>
      </c>
      <c r="K127" s="1097"/>
      <c r="L127" s="1110">
        <f>+IF($P$2=33,$Q127,0)</f>
        <v>0</v>
      </c>
      <c r="M127" s="1097"/>
      <c r="N127" s="1111">
        <f>+ROUND(+G127+J127+L127,0)</f>
        <v>14341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14341</v>
      </c>
      <c r="R127" s="1048"/>
      <c r="S127" s="1692" t="s">
        <v>1221</v>
      </c>
      <c r="T127" s="1693"/>
      <c r="U127" s="1694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3" t="s">
        <v>1223</v>
      </c>
      <c r="T128" s="1684"/>
      <c r="U128" s="168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12045</v>
      </c>
      <c r="K129" s="1097"/>
      <c r="L129" s="1122">
        <f>+IF($P$2=33,$Q129,0)</f>
        <v>0</v>
      </c>
      <c r="M129" s="1097"/>
      <c r="N129" s="1123">
        <f>+ROUND(+G129+J129+L129,0)</f>
        <v>12045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12045</v>
      </c>
      <c r="R129" s="1048"/>
      <c r="S129" s="1695" t="s">
        <v>1225</v>
      </c>
      <c r="T129" s="1696"/>
      <c r="U129" s="1697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-2296</v>
      </c>
      <c r="K130" s="1097"/>
      <c r="L130" s="1297">
        <f>+ROUND(+L129-L127-L128,0)</f>
        <v>0</v>
      </c>
      <c r="M130" s="1097"/>
      <c r="N130" s="1298">
        <f>+ROUND(+N129-N127-N128,0)</f>
        <v>-2296</v>
      </c>
      <c r="O130" s="1099"/>
      <c r="P130" s="1296">
        <f>+ROUND(+P129-P127-P128,0)</f>
        <v>0</v>
      </c>
      <c r="Q130" s="1297">
        <f>+ROUND(+Q129-Q127-Q128,0)</f>
        <v>-2296</v>
      </c>
      <c r="R130" s="1048"/>
      <c r="S130" s="1677" t="s">
        <v>1227</v>
      </c>
      <c r="T130" s="1678"/>
      <c r="U130" s="1679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31.12.2017 г.</v>
      </c>
      <c r="D132" s="1249" t="s">
        <v>1229</v>
      </c>
      <c r="E132" s="1021"/>
      <c r="F132" s="1681"/>
      <c r="G132" s="1681"/>
      <c r="H132" s="1021"/>
      <c r="I132" s="1306" t="s">
        <v>1230</v>
      </c>
      <c r="J132" s="1307"/>
      <c r="K132" s="1021"/>
      <c r="L132" s="1681"/>
      <c r="M132" s="1681"/>
      <c r="N132" s="1681"/>
      <c r="O132" s="1301"/>
      <c r="P132" s="1682"/>
      <c r="Q132" s="1682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46" r:id="rId3"/>
  <headerFooter>
    <oddHeader>&amp;C&amp;"Times New Roman,Italic"&amp;10- &amp;P / &amp;N -</oddHeader>
  </headerFooter>
  <colBreaks count="1" manualBreakCount="1">
    <brk id="2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Сапарева баня</v>
      </c>
      <c r="C11" s="706"/>
      <c r="D11" s="706"/>
      <c r="E11" s="707" t="s">
        <v>990</v>
      </c>
      <c r="F11" s="708">
        <f>OTCHET!F9</f>
        <v>43100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6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Сапарева баня</v>
      </c>
      <c r="C13" s="713"/>
      <c r="D13" s="713"/>
      <c r="E13" s="716" t="str">
        <f>+OTCHET!E12</f>
        <v>код по ЕБК:</v>
      </c>
      <c r="F13" s="233" t="str">
        <f>+OTCHET!F12</f>
        <v>6008</v>
      </c>
      <c r="G13" s="690"/>
      <c r="H13" s="236"/>
      <c r="I13" s="1747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7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8" t="s">
        <v>2052</v>
      </c>
      <c r="F17" s="1750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9"/>
      <c r="F18" s="1751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0</v>
      </c>
      <c r="F38" s="848">
        <f>SUM(F39:F53)-F44-F46-F51-F52</f>
        <v>456939</v>
      </c>
      <c r="G38" s="849">
        <f>SUM(G39:G53)-G44-G46-G51-G52</f>
        <v>0</v>
      </c>
      <c r="H38" s="850">
        <f>SUM(H39:H53)-H44-H46-H51-H52</f>
        <v>456939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0</v>
      </c>
      <c r="F39" s="771">
        <f aca="true" t="shared" si="1" ref="F39:F53">+G39+H39+I39</f>
        <v>48853</v>
      </c>
      <c r="G39" s="772">
        <f>OTCHET!I186</f>
        <v>0</v>
      </c>
      <c r="H39" s="773">
        <f>OTCHET!J186</f>
        <v>48853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288888</v>
      </c>
      <c r="G40" s="817">
        <f>OTCHET!I189</f>
        <v>0</v>
      </c>
      <c r="H40" s="818">
        <f>OTCHET!J189</f>
        <v>288888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65857</v>
      </c>
      <c r="G41" s="817">
        <f>+OTCHET!I195+OTCHET!I203</f>
        <v>0</v>
      </c>
      <c r="H41" s="818">
        <f>+OTCHET!J195+OTCHET!J203</f>
        <v>65857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53341</v>
      </c>
      <c r="G42" s="817">
        <f>+OTCHET!I204+OTCHET!I222+OTCHET!I271</f>
        <v>0</v>
      </c>
      <c r="H42" s="818">
        <f>+OTCHET!J204+OTCHET!J222+OTCHET!J271</f>
        <v>53341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467102</v>
      </c>
      <c r="G54" s="895">
        <f>+G55+G56+G60</f>
        <v>0</v>
      </c>
      <c r="H54" s="896">
        <f>+H55+H56+H60</f>
        <v>467102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467102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467102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76006</v>
      </c>
      <c r="G57" s="908">
        <f>+OTCHET!I418+OTCHET!I419+OTCHET!I420+OTCHET!I421+OTCHET!I422</f>
        <v>0</v>
      </c>
      <c r="H57" s="909">
        <f>+OTCHET!J418+OTCHET!J419+OTCHET!J420+OTCHET!J421+OTCHET!J422</f>
        <v>76006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0</v>
      </c>
      <c r="F62" s="929">
        <f>+F22-F38+F54-F61</f>
        <v>10163</v>
      </c>
      <c r="G62" s="930">
        <f>+G22-G38+G54-G61</f>
        <v>0</v>
      </c>
      <c r="H62" s="931">
        <f>+H22-H38+H54-H61</f>
        <v>10163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-10163</v>
      </c>
      <c r="G64" s="940">
        <f>SUM(+G66+G74+G75+G82+G83+G84+G87+G88+G89+G90+G91+G92+G93)</f>
        <v>0</v>
      </c>
      <c r="H64" s="941">
        <f>SUM(+H66+H74+H75+H82+H83+H84+H87+H88+H89+H90+H91+H92+H93)</f>
        <v>-10163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0</v>
      </c>
      <c r="F84" s="907">
        <f>+F85+F86</f>
        <v>-12459</v>
      </c>
      <c r="G84" s="908">
        <f>+G85+G86</f>
        <v>0</v>
      </c>
      <c r="H84" s="909">
        <f>+H85+H86</f>
        <v>-12459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-12459</v>
      </c>
      <c r="G86" s="966">
        <f>+OTCHET!I517+OTCHET!I520+OTCHET!I540</f>
        <v>0</v>
      </c>
      <c r="H86" s="967">
        <f>+OTCHET!J517+OTCHET!J520+OTCHET!J540</f>
        <v>-12459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14341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14341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-12045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-12045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sap_oba@abv.bg</v>
      </c>
      <c r="C105" s="988"/>
      <c r="D105" s="988"/>
      <c r="E105" s="670"/>
      <c r="F105" s="704"/>
      <c r="G105" s="1377" t="str">
        <f>+OTCHET!E601</f>
        <v>0 7 0 7</v>
      </c>
      <c r="H105" s="1377" t="str">
        <f>+OTCHET!F601</f>
        <v>2-33-78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2" t="s">
        <v>1008</v>
      </c>
      <c r="H106" s="1752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3" t="str">
        <f>+OTCHET!D599</f>
        <v>Силвия Джерманска</v>
      </c>
      <c r="F108" s="1753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3" t="str">
        <f>+OTCHET!G596</f>
        <v>Любка Маргина</v>
      </c>
      <c r="F112" s="1753"/>
      <c r="G112" s="1004"/>
      <c r="H112" s="690"/>
      <c r="I112" s="1376" t="str">
        <f>+OTCHET!G599</f>
        <v>Калин Гелев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70" zoomScaleNormal="70" zoomScalePageLayoutView="0" workbookViewId="0" topLeftCell="B2">
      <selection activeCell="J524" sqref="J52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КСФ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2059</v>
      </c>
      <c r="C9" s="1831"/>
      <c r="D9" s="1832"/>
      <c r="E9" s="115">
        <v>42736</v>
      </c>
      <c r="F9" s="116">
        <v>43100</v>
      </c>
      <c r="G9" s="113"/>
      <c r="H9" s="1418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декември</v>
      </c>
      <c r="G10" s="113"/>
      <c r="H10" s="114"/>
      <c r="I10" s="1764" t="s">
        <v>989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Сапарева баня</v>
      </c>
      <c r="C12" s="1793"/>
      <c r="D12" s="1794"/>
      <c r="E12" s="118" t="s">
        <v>983</v>
      </c>
      <c r="F12" s="1591" t="s">
        <v>1479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833" t="s">
        <v>2042</v>
      </c>
      <c r="F19" s="1834"/>
      <c r="G19" s="1834"/>
      <c r="H19" s="1835"/>
      <c r="I19" s="1839" t="s">
        <v>2043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477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479</v>
      </c>
      <c r="D28" s="1827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131</v>
      </c>
      <c r="D33" s="1827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125</v>
      </c>
      <c r="D39" s="1827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4" t="str">
        <f>$B$7</f>
        <v>ОТЧЕТНИ ДАННИ ПО ЕБК ЗА СМЕТКИТЕ ЗА СРЕДСТВАТА ОТ ЕВРОПЕЙСКИЯ СЪЮЗ - КСФ</v>
      </c>
      <c r="C173" s="1825"/>
      <c r="D173" s="182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9" t="str">
        <f>$B$9</f>
        <v>Община Сапарева баня</v>
      </c>
      <c r="C175" s="1790"/>
      <c r="D175" s="1791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2" t="str">
        <f>$B$12</f>
        <v>Сапарева баня</v>
      </c>
      <c r="C178" s="1793"/>
      <c r="D178" s="1794"/>
      <c r="E178" s="232" t="s">
        <v>908</v>
      </c>
      <c r="F178" s="233" t="str">
        <f>$F$12</f>
        <v>6008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833" t="s">
        <v>2044</v>
      </c>
      <c r="F182" s="1834"/>
      <c r="G182" s="1834"/>
      <c r="H182" s="1835"/>
      <c r="I182" s="1842" t="s">
        <v>2045</v>
      </c>
      <c r="J182" s="1843"/>
      <c r="K182" s="1843"/>
      <c r="L182" s="184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2" t="s">
        <v>761</v>
      </c>
      <c r="D186" s="182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48853</v>
      </c>
      <c r="K186" s="277">
        <f t="shared" si="42"/>
        <v>0</v>
      </c>
      <c r="L186" s="274">
        <f t="shared" si="42"/>
        <v>48853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48853</v>
      </c>
      <c r="K187" s="285">
        <f t="shared" si="44"/>
        <v>0</v>
      </c>
      <c r="L187" s="282">
        <f t="shared" si="44"/>
        <v>48853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8" t="s">
        <v>764</v>
      </c>
      <c r="D189" s="181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288888</v>
      </c>
      <c r="K189" s="277">
        <f t="shared" si="45"/>
        <v>0</v>
      </c>
      <c r="L189" s="274">
        <f t="shared" si="45"/>
        <v>288888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281555</v>
      </c>
      <c r="K190" s="285">
        <f t="shared" si="46"/>
        <v>0</v>
      </c>
      <c r="L190" s="282">
        <f t="shared" si="46"/>
        <v>281555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4723</v>
      </c>
      <c r="K191" s="299">
        <f t="shared" si="46"/>
        <v>0</v>
      </c>
      <c r="L191" s="296">
        <f t="shared" si="46"/>
        <v>4723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2318</v>
      </c>
      <c r="K192" s="299">
        <f t="shared" si="46"/>
        <v>0</v>
      </c>
      <c r="L192" s="296">
        <f t="shared" si="46"/>
        <v>2318</v>
      </c>
      <c r="M192" s="7">
        <f t="shared" si="43"/>
        <v>1</v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292</v>
      </c>
      <c r="K193" s="299">
        <f t="shared" si="46"/>
        <v>0</v>
      </c>
      <c r="L193" s="296">
        <f t="shared" si="46"/>
        <v>292</v>
      </c>
      <c r="M193" s="7">
        <f t="shared" si="43"/>
        <v>1</v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0" t="s">
        <v>199</v>
      </c>
      <c r="D195" s="182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65857</v>
      </c>
      <c r="K195" s="277">
        <f t="shared" si="47"/>
        <v>0</v>
      </c>
      <c r="L195" s="274">
        <f t="shared" si="47"/>
        <v>65857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39529</v>
      </c>
      <c r="K196" s="285">
        <f t="shared" si="48"/>
        <v>0</v>
      </c>
      <c r="L196" s="282">
        <f t="shared" si="48"/>
        <v>39529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2454</v>
      </c>
      <c r="K197" s="299">
        <f t="shared" si="48"/>
        <v>0</v>
      </c>
      <c r="L197" s="296">
        <f t="shared" si="48"/>
        <v>2454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16626</v>
      </c>
      <c r="K199" s="299">
        <f t="shared" si="48"/>
        <v>0</v>
      </c>
      <c r="L199" s="296">
        <f t="shared" si="48"/>
        <v>16626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7248</v>
      </c>
      <c r="K200" s="299">
        <f t="shared" si="48"/>
        <v>0</v>
      </c>
      <c r="L200" s="296">
        <f t="shared" si="48"/>
        <v>7248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6" t="s">
        <v>204</v>
      </c>
      <c r="D203" s="1817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8" t="s">
        <v>205</v>
      </c>
      <c r="D204" s="181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53341</v>
      </c>
      <c r="K204" s="277">
        <f t="shared" si="49"/>
        <v>0</v>
      </c>
      <c r="L204" s="311">
        <f t="shared" si="49"/>
        <v>53341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49962</v>
      </c>
      <c r="K205" s="285">
        <f t="shared" si="50"/>
        <v>0</v>
      </c>
      <c r="L205" s="282">
        <f t="shared" si="50"/>
        <v>49962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154</v>
      </c>
      <c r="K208" s="299">
        <f t="shared" si="50"/>
        <v>0</v>
      </c>
      <c r="L208" s="296">
        <f t="shared" si="50"/>
        <v>154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655</v>
      </c>
      <c r="K209" s="299">
        <f t="shared" si="50"/>
        <v>0</v>
      </c>
      <c r="L209" s="296">
        <f t="shared" si="50"/>
        <v>655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2085</v>
      </c>
      <c r="K211" s="324">
        <f t="shared" si="50"/>
        <v>0</v>
      </c>
      <c r="L211" s="321">
        <f t="shared" si="50"/>
        <v>2085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485</v>
      </c>
      <c r="K213" s="324">
        <f t="shared" si="50"/>
        <v>0</v>
      </c>
      <c r="L213" s="321">
        <f t="shared" si="50"/>
        <v>485</v>
      </c>
      <c r="M213" s="7">
        <f t="shared" si="43"/>
        <v>1</v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2" t="s">
        <v>279</v>
      </c>
      <c r="D222" s="1813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2" t="s">
        <v>739</v>
      </c>
      <c r="D226" s="1813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2" t="s">
        <v>224</v>
      </c>
      <c r="D232" s="1813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2" t="s">
        <v>226</v>
      </c>
      <c r="D235" s="1813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4" t="s">
        <v>227</v>
      </c>
      <c r="D236" s="181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4" t="s">
        <v>228</v>
      </c>
      <c r="D237" s="181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4" t="s">
        <v>1684</v>
      </c>
      <c r="D238" s="181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2" t="s">
        <v>229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2" t="s">
        <v>241</v>
      </c>
      <c r="D255" s="1813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2" t="s">
        <v>242</v>
      </c>
      <c r="D256" s="1813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2" t="s">
        <v>243</v>
      </c>
      <c r="D257" s="1813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2" t="s">
        <v>244</v>
      </c>
      <c r="D258" s="181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2" t="s">
        <v>1689</v>
      </c>
      <c r="D265" s="1813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2" t="s">
        <v>1686</v>
      </c>
      <c r="D269" s="1813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2" t="s">
        <v>1687</v>
      </c>
      <c r="D270" s="1813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4" t="s">
        <v>254</v>
      </c>
      <c r="D271" s="181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2" t="s">
        <v>280</v>
      </c>
      <c r="D272" s="181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0" t="s">
        <v>255</v>
      </c>
      <c r="D275" s="181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0" t="s">
        <v>256</v>
      </c>
      <c r="D276" s="181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0" t="s">
        <v>642</v>
      </c>
      <c r="D284" s="181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0" t="s">
        <v>702</v>
      </c>
      <c r="D287" s="181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2" t="s">
        <v>703</v>
      </c>
      <c r="D288" s="1813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5" t="s">
        <v>933</v>
      </c>
      <c r="D293" s="1806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7" t="s">
        <v>711</v>
      </c>
      <c r="D297" s="1808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456939</v>
      </c>
      <c r="K301" s="399">
        <f t="shared" si="79"/>
        <v>0</v>
      </c>
      <c r="L301" s="396">
        <f t="shared" si="79"/>
        <v>456939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1"/>
      <c r="C340" s="1801"/>
      <c r="D340" s="1801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4" t="str">
        <f>$B$7</f>
        <v>ОТЧЕТНИ ДАННИ ПО ЕБК ЗА СМЕТКИТЕ ЗА СРЕДСТВАТА ОТ ЕВРОПЕЙСКИЯ СЪЮЗ - КСФ</v>
      </c>
      <c r="C344" s="1804"/>
      <c r="D344" s="180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9" t="str">
        <f>$B$9</f>
        <v>Община Сапарева баня</v>
      </c>
      <c r="C346" s="1790"/>
      <c r="D346" s="1791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2" t="str">
        <f>$B$12</f>
        <v>Сапарева баня</v>
      </c>
      <c r="C349" s="1793"/>
      <c r="D349" s="1794"/>
      <c r="E349" s="411" t="s">
        <v>908</v>
      </c>
      <c r="F349" s="233" t="str">
        <f>$F$12</f>
        <v>6008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845" t="s">
        <v>2046</v>
      </c>
      <c r="F353" s="1846"/>
      <c r="G353" s="1846"/>
      <c r="H353" s="1847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2" t="s">
        <v>283</v>
      </c>
      <c r="D357" s="180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6" t="s">
        <v>294</v>
      </c>
      <c r="D371" s="1767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6" t="s">
        <v>316</v>
      </c>
      <c r="D379" s="1767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6" t="s">
        <v>260</v>
      </c>
      <c r="D384" s="1767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6" t="s">
        <v>261</v>
      </c>
      <c r="D387" s="1767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6" t="s">
        <v>263</v>
      </c>
      <c r="D392" s="1767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3041</v>
      </c>
      <c r="K392" s="446">
        <f>SUM(K393:K394)</f>
        <v>0</v>
      </c>
      <c r="L392" s="1380">
        <f t="shared" si="91"/>
        <v>3041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>
        <v>3041</v>
      </c>
      <c r="K393" s="154">
        <v>0</v>
      </c>
      <c r="L393" s="1381">
        <f>I393+J393+K393</f>
        <v>3041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6" t="s">
        <v>264</v>
      </c>
      <c r="D395" s="1767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388055</v>
      </c>
      <c r="K395" s="446">
        <f>SUM(K396:K397)</f>
        <v>0</v>
      </c>
      <c r="L395" s="1380">
        <f t="shared" si="92"/>
        <v>388055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/>
      <c r="G396" s="1647"/>
      <c r="H396" s="1618">
        <v>0</v>
      </c>
      <c r="I396" s="152"/>
      <c r="J396" s="1647">
        <v>388055</v>
      </c>
      <c r="K396" s="1653">
        <v>0</v>
      </c>
      <c r="L396" s="1381">
        <f>I396+J396+K396</f>
        <v>388055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6" t="s">
        <v>942</v>
      </c>
      <c r="D398" s="1767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6" t="s">
        <v>697</v>
      </c>
      <c r="D401" s="1767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6" t="s">
        <v>698</v>
      </c>
      <c r="D402" s="1767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6" t="s">
        <v>716</v>
      </c>
      <c r="D405" s="1767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6" t="s">
        <v>267</v>
      </c>
      <c r="D408" s="1767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391096</v>
      </c>
      <c r="K415" s="516">
        <f>SUM(K357,K371,K379,K384,K387,K392,K395,K398,K401,K402,K405,K408)</f>
        <v>0</v>
      </c>
      <c r="L415" s="513">
        <f t="shared" si="98"/>
        <v>391096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6" t="s">
        <v>784</v>
      </c>
      <c r="D418" s="1767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6" t="s">
        <v>721</v>
      </c>
      <c r="D419" s="1767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6" t="s">
        <v>268</v>
      </c>
      <c r="D420" s="1767"/>
      <c r="E420" s="1380">
        <f>F420+G420+H420</f>
        <v>0</v>
      </c>
      <c r="F420" s="1630"/>
      <c r="G420" s="1631"/>
      <c r="H420" s="1481">
        <v>0</v>
      </c>
      <c r="I420" s="1630"/>
      <c r="J420" s="1631">
        <v>76006</v>
      </c>
      <c r="K420" s="1481">
        <v>0</v>
      </c>
      <c r="L420" s="1380">
        <f>I420+J420+K420</f>
        <v>76006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6" t="s">
        <v>700</v>
      </c>
      <c r="D421" s="1767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6" t="s">
        <v>946</v>
      </c>
      <c r="D422" s="1767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76006</v>
      </c>
      <c r="K425" s="516">
        <f t="shared" si="100"/>
        <v>0</v>
      </c>
      <c r="L425" s="513">
        <f t="shared" si="100"/>
        <v>76006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5" t="str">
        <f>$B$7</f>
        <v>ОТЧЕТНИ ДАННИ ПО ЕБК ЗА СМЕТКИТЕ ЗА СРЕДСТВАТА ОТ ЕВРОПЕЙСКИЯ СЪЮЗ - КСФ</v>
      </c>
      <c r="C429" s="1796"/>
      <c r="D429" s="1796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9" t="str">
        <f>$B$9</f>
        <v>Община Сапарева баня</v>
      </c>
      <c r="C431" s="1790"/>
      <c r="D431" s="1791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2" t="str">
        <f>$B$12</f>
        <v>Сапарева баня</v>
      </c>
      <c r="C434" s="1793"/>
      <c r="D434" s="1794"/>
      <c r="E434" s="411" t="s">
        <v>908</v>
      </c>
      <c r="F434" s="233" t="str">
        <f>$F$12</f>
        <v>6008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3" t="s">
        <v>2048</v>
      </c>
      <c r="F438" s="1834"/>
      <c r="G438" s="1834"/>
      <c r="H438" s="1835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10163</v>
      </c>
      <c r="K441" s="549">
        <f t="shared" si="103"/>
        <v>0</v>
      </c>
      <c r="L441" s="550">
        <f t="shared" si="103"/>
        <v>10163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-10163</v>
      </c>
      <c r="K442" s="556">
        <f t="shared" si="104"/>
        <v>0</v>
      </c>
      <c r="L442" s="557">
        <f>+L593</f>
        <v>-10163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7" t="str">
        <f>$B$7</f>
        <v>ОТЧЕТНИ ДАННИ ПО ЕБК ЗА СМЕТКИТЕ ЗА СРЕДСТВАТА ОТ ЕВРОПЕЙСКИЯ СЪЮЗ - КСФ</v>
      </c>
      <c r="C445" s="1798"/>
      <c r="D445" s="179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9" t="str">
        <f>$B$9</f>
        <v>Община Сапарева баня</v>
      </c>
      <c r="C447" s="1790"/>
      <c r="D447" s="1791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2" t="str">
        <f>$B$12</f>
        <v>Сапарева баня</v>
      </c>
      <c r="C450" s="1793"/>
      <c r="D450" s="1794"/>
      <c r="E450" s="411" t="s">
        <v>908</v>
      </c>
      <c r="F450" s="233" t="str">
        <f>$F$12</f>
        <v>6008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836" t="s">
        <v>2050</v>
      </c>
      <c r="F454" s="1837"/>
      <c r="G454" s="1837"/>
      <c r="H454" s="1838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1" t="s">
        <v>785</v>
      </c>
      <c r="D457" s="1782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6" t="s">
        <v>788</v>
      </c>
      <c r="D461" s="1776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6" t="s">
        <v>2024</v>
      </c>
      <c r="D464" s="1776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1" t="s">
        <v>791</v>
      </c>
      <c r="D467" s="1782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7" t="s">
        <v>798</v>
      </c>
      <c r="D474" s="1778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9" t="s">
        <v>950</v>
      </c>
      <c r="D477" s="1779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4" t="s">
        <v>955</v>
      </c>
      <c r="D493" s="1780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4" t="s">
        <v>24</v>
      </c>
      <c r="D498" s="1780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3" t="s">
        <v>956</v>
      </c>
      <c r="D499" s="1783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9" t="s">
        <v>33</v>
      </c>
      <c r="D508" s="1779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9" t="s">
        <v>37</v>
      </c>
      <c r="D512" s="1779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9" t="s">
        <v>957</v>
      </c>
      <c r="D517" s="1785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4" t="s">
        <v>958</v>
      </c>
      <c r="D520" s="1775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-12459</v>
      </c>
      <c r="K520" s="582">
        <f t="shared" si="125"/>
        <v>0</v>
      </c>
      <c r="L520" s="579">
        <f t="shared" si="125"/>
        <v>-12459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0</v>
      </c>
      <c r="F523" s="158"/>
      <c r="G523" s="159"/>
      <c r="H523" s="586">
        <v>0</v>
      </c>
      <c r="I523" s="158"/>
      <c r="J523" s="159">
        <v>-12459</v>
      </c>
      <c r="K523" s="586">
        <v>0</v>
      </c>
      <c r="L523" s="1389">
        <f t="shared" si="121"/>
        <v>-12459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7" t="s">
        <v>320</v>
      </c>
      <c r="D527" s="1788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9" t="s">
        <v>960</v>
      </c>
      <c r="D531" s="1779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4" t="s">
        <v>961</v>
      </c>
      <c r="D532" s="178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6" t="s">
        <v>962</v>
      </c>
      <c r="D537" s="1775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9" t="s">
        <v>963</v>
      </c>
      <c r="D540" s="1779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6" t="s">
        <v>972</v>
      </c>
      <c r="D562" s="178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2296</v>
      </c>
      <c r="K562" s="582">
        <f t="shared" si="133"/>
        <v>0</v>
      </c>
      <c r="L562" s="579">
        <f t="shared" si="133"/>
        <v>2296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/>
      <c r="J563" s="153">
        <v>14341</v>
      </c>
      <c r="K563" s="585">
        <v>0</v>
      </c>
      <c r="L563" s="1381">
        <f t="shared" si="121"/>
        <v>14341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/>
      <c r="J569" s="153">
        <v>-12045</v>
      </c>
      <c r="K569" s="1669">
        <v>0</v>
      </c>
      <c r="L569" s="1395">
        <f t="shared" si="134"/>
        <v>-12045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6" t="s">
        <v>977</v>
      </c>
      <c r="D582" s="1775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6" t="s">
        <v>850</v>
      </c>
      <c r="D587" s="1775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-10163</v>
      </c>
      <c r="K593" s="667">
        <f t="shared" si="138"/>
        <v>0</v>
      </c>
      <c r="L593" s="663">
        <f t="shared" si="138"/>
        <v>-10163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768" t="s">
        <v>2061</v>
      </c>
      <c r="H596" s="1769"/>
      <c r="I596" s="1769"/>
      <c r="J596" s="1770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6" t="s">
        <v>895</v>
      </c>
      <c r="H597" s="1756"/>
      <c r="I597" s="1756"/>
      <c r="J597" s="1756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2060</v>
      </c>
      <c r="E599" s="672"/>
      <c r="F599" s="219" t="s">
        <v>897</v>
      </c>
      <c r="G599" s="1771" t="s">
        <v>2062</v>
      </c>
      <c r="H599" s="1772"/>
      <c r="I599" s="1772"/>
      <c r="J599" s="1773"/>
      <c r="K599" s="103"/>
      <c r="L599" s="229"/>
      <c r="M599" s="7">
        <v>1</v>
      </c>
      <c r="N599" s="519"/>
    </row>
    <row r="600" spans="1:14" ht="21.75" customHeight="1">
      <c r="A600" s="23"/>
      <c r="B600" s="1754" t="s">
        <v>898</v>
      </c>
      <c r="C600" s="1755"/>
      <c r="D600" s="673" t="s">
        <v>899</v>
      </c>
      <c r="E600" s="674"/>
      <c r="F600" s="675"/>
      <c r="G600" s="1756" t="s">
        <v>895</v>
      </c>
      <c r="H600" s="1756"/>
      <c r="I600" s="1756"/>
      <c r="J600" s="1756"/>
      <c r="K600" s="103"/>
      <c r="L600" s="229"/>
      <c r="M600" s="7">
        <v>1</v>
      </c>
      <c r="N600" s="519"/>
    </row>
    <row r="601" spans="1:14" ht="24.75" customHeight="1">
      <c r="A601" s="36"/>
      <c r="B601" s="1757" t="s">
        <v>2069</v>
      </c>
      <c r="C601" s="1758"/>
      <c r="D601" s="676" t="s">
        <v>900</v>
      </c>
      <c r="E601" s="677" t="s">
        <v>2063</v>
      </c>
      <c r="F601" s="678" t="s">
        <v>2064</v>
      </c>
      <c r="G601" s="679" t="s">
        <v>901</v>
      </c>
      <c r="H601" s="1759" t="s">
        <v>2065</v>
      </c>
      <c r="I601" s="1760"/>
      <c r="J601" s="1761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759"/>
      <c r="I603" s="1760"/>
      <c r="J603" s="1761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7" t="str">
        <f>$B$7</f>
        <v>ОТЧЕТНИ ДАННИ ПО ЕБК ЗА СМЕТКИТЕ ЗА СРЕДСТВАТА ОТ ЕВРОПЕЙСКИЯ СЪЮЗ - КСФ</v>
      </c>
      <c r="C608" s="1798"/>
      <c r="D608" s="1798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9" t="str">
        <f>$B$9</f>
        <v>Община Сапарева баня</v>
      </c>
      <c r="C610" s="1790"/>
      <c r="D610" s="1791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8" t="str">
        <f>$B$12</f>
        <v>Сапарева баня</v>
      </c>
      <c r="C613" s="1849"/>
      <c r="D613" s="1850"/>
      <c r="E613" s="411" t="s">
        <v>908</v>
      </c>
      <c r="F613" s="1362" t="str">
        <f>$F$12</f>
        <v>6008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833" t="s">
        <v>2054</v>
      </c>
      <c r="F617" s="1834"/>
      <c r="G617" s="1834"/>
      <c r="H617" s="1835"/>
      <c r="I617" s="1842" t="s">
        <v>2055</v>
      </c>
      <c r="J617" s="1843"/>
      <c r="K617" s="1843"/>
      <c r="L617" s="184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670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5562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5562</v>
      </c>
      <c r="D622" s="1458" t="s">
        <v>598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2" t="s">
        <v>761</v>
      </c>
      <c r="D624" s="182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8" t="s">
        <v>764</v>
      </c>
      <c r="D627" s="1819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253882</v>
      </c>
      <c r="K627" s="277">
        <f t="shared" si="141"/>
        <v>0</v>
      </c>
      <c r="L627" s="274">
        <f t="shared" si="141"/>
        <v>253882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>
        <v>249159</v>
      </c>
      <c r="K628" s="1421"/>
      <c r="L628" s="282">
        <f>I628+J628+K628</f>
        <v>249159</v>
      </c>
      <c r="M628" s="12">
        <f t="shared" si="140"/>
        <v>1</v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>
        <v>4723</v>
      </c>
      <c r="K629" s="1426"/>
      <c r="L629" s="296">
        <f>I629+J629+K629</f>
        <v>4723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20" t="s">
        <v>199</v>
      </c>
      <c r="D633" s="1821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46529</v>
      </c>
      <c r="K633" s="277">
        <f t="shared" si="142"/>
        <v>0</v>
      </c>
      <c r="L633" s="274">
        <f t="shared" si="142"/>
        <v>46529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>
        <v>29518</v>
      </c>
      <c r="K634" s="1421"/>
      <c r="L634" s="282">
        <f aca="true" t="shared" si="144" ref="L634:L641">I634+J634+K634</f>
        <v>29518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>
        <v>12235</v>
      </c>
      <c r="K637" s="1426"/>
      <c r="L637" s="296">
        <f t="shared" si="144"/>
        <v>12235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>
        <v>4776</v>
      </c>
      <c r="K638" s="1426"/>
      <c r="L638" s="296">
        <f t="shared" si="144"/>
        <v>4776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6" t="s">
        <v>204</v>
      </c>
      <c r="D641" s="1817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8" t="s">
        <v>205</v>
      </c>
      <c r="D642" s="1819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2085</v>
      </c>
      <c r="K642" s="277">
        <f t="shared" si="145"/>
        <v>0</v>
      </c>
      <c r="L642" s="311">
        <f t="shared" si="145"/>
        <v>2085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>
        <v>2085</v>
      </c>
      <c r="K649" s="1434"/>
      <c r="L649" s="321">
        <f t="shared" si="147"/>
        <v>2085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2" t="s">
        <v>279</v>
      </c>
      <c r="D660" s="1813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2" t="s">
        <v>739</v>
      </c>
      <c r="D664" s="1813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2" t="s">
        <v>224</v>
      </c>
      <c r="D670" s="1813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2" t="s">
        <v>226</v>
      </c>
      <c r="D673" s="1813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4" t="s">
        <v>227</v>
      </c>
      <c r="D674" s="1815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4" t="s">
        <v>228</v>
      </c>
      <c r="D675" s="1815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4" t="s">
        <v>1688</v>
      </c>
      <c r="D676" s="1815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2" t="s">
        <v>229</v>
      </c>
      <c r="D677" s="1813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2" t="s">
        <v>241</v>
      </c>
      <c r="D693" s="1813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2" t="s">
        <v>242</v>
      </c>
      <c r="D694" s="1813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2" t="s">
        <v>243</v>
      </c>
      <c r="D695" s="1813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2" t="s">
        <v>244</v>
      </c>
      <c r="D696" s="1813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2" t="s">
        <v>1689</v>
      </c>
      <c r="D703" s="1813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2" t="s">
        <v>1686</v>
      </c>
      <c r="D707" s="1813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2" t="s">
        <v>1687</v>
      </c>
      <c r="D708" s="1813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4" t="s">
        <v>254</v>
      </c>
      <c r="D709" s="1815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2" t="s">
        <v>280</v>
      </c>
      <c r="D710" s="1813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10" t="s">
        <v>255</v>
      </c>
      <c r="D713" s="1811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10" t="s">
        <v>256</v>
      </c>
      <c r="D714" s="1811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10" t="s">
        <v>642</v>
      </c>
      <c r="D722" s="1811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10" t="s">
        <v>702</v>
      </c>
      <c r="D725" s="1811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2" t="s">
        <v>703</v>
      </c>
      <c r="D726" s="1813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5" t="s">
        <v>933</v>
      </c>
      <c r="D731" s="1806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7" t="s">
        <v>711</v>
      </c>
      <c r="D735" s="1808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7" t="s">
        <v>711</v>
      </c>
      <c r="D736" s="1808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302496</v>
      </c>
      <c r="K740" s="399">
        <f t="shared" si="173"/>
        <v>0</v>
      </c>
      <c r="L740" s="396">
        <f t="shared" si="173"/>
        <v>302496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97" t="str">
        <f>$B$7</f>
        <v>ОТЧЕТНИ ДАННИ ПО ЕБК ЗА СМЕТКИТЕ ЗА СРЕДСТВАТА ОТ ЕВРОПЕЙСКИЯ СЪЮЗ - КСФ</v>
      </c>
      <c r="C746" s="1798"/>
      <c r="D746" s="1798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9" t="str">
        <f>$B$9</f>
        <v>Община Сапарева баня</v>
      </c>
      <c r="C748" s="1790"/>
      <c r="D748" s="1791"/>
      <c r="E748" s="115">
        <f>$E$9</f>
        <v>42736</v>
      </c>
      <c r="F748" s="227">
        <f>$F$9</f>
        <v>43100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48" t="str">
        <f>$B$12</f>
        <v>Сапарева баня</v>
      </c>
      <c r="C751" s="1849"/>
      <c r="D751" s="1850"/>
      <c r="E751" s="411" t="s">
        <v>908</v>
      </c>
      <c r="F751" s="1362" t="str">
        <f>$F$12</f>
        <v>6008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833" t="s">
        <v>2054</v>
      </c>
      <c r="F755" s="1834"/>
      <c r="G755" s="1834"/>
      <c r="H755" s="1835"/>
      <c r="I755" s="1842" t="s">
        <v>2055</v>
      </c>
      <c r="J755" s="1843"/>
      <c r="K755" s="1843"/>
      <c r="L755" s="1844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670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3322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3322</v>
      </c>
      <c r="D760" s="1458" t="s">
        <v>2029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822" t="s">
        <v>761</v>
      </c>
      <c r="D762" s="1823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48853</v>
      </c>
      <c r="K762" s="277">
        <f t="shared" si="174"/>
        <v>0</v>
      </c>
      <c r="L762" s="274">
        <f t="shared" si="174"/>
        <v>48853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>
        <v>48853</v>
      </c>
      <c r="K763" s="1421"/>
      <c r="L763" s="282">
        <f>I763+J763+K763</f>
        <v>48853</v>
      </c>
      <c r="M763" s="12">
        <f aca="true" t="shared" si="175" ref="M763:M830">(IF($E763&lt;&gt;0,$M$2,IF($L763&lt;&gt;0,$M$2,"")))</f>
        <v>1</v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818" t="s">
        <v>764</v>
      </c>
      <c r="D765" s="1819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0</v>
      </c>
      <c r="J765" s="276">
        <f t="shared" si="176"/>
        <v>2610</v>
      </c>
      <c r="K765" s="277">
        <f t="shared" si="176"/>
        <v>0</v>
      </c>
      <c r="L765" s="274">
        <f t="shared" si="176"/>
        <v>2610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>
        <v>2318</v>
      </c>
      <c r="K768" s="1426"/>
      <c r="L768" s="296">
        <f>I768+J768+K768</f>
        <v>2318</v>
      </c>
      <c r="M768" s="12">
        <f t="shared" si="175"/>
        <v>1</v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>
        <v>292</v>
      </c>
      <c r="K769" s="1426"/>
      <c r="L769" s="296">
        <f>I769+J769+K769</f>
        <v>292</v>
      </c>
      <c r="M769" s="12">
        <f t="shared" si="175"/>
        <v>1</v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820" t="s">
        <v>199</v>
      </c>
      <c r="D771" s="1821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0</v>
      </c>
      <c r="J771" s="276">
        <f t="shared" si="177"/>
        <v>13127</v>
      </c>
      <c r="K771" s="277">
        <f t="shared" si="177"/>
        <v>0</v>
      </c>
      <c r="L771" s="274">
        <f t="shared" si="177"/>
        <v>13127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/>
      <c r="G772" s="153"/>
      <c r="H772" s="1421"/>
      <c r="I772" s="152"/>
      <c r="J772" s="153">
        <v>6340</v>
      </c>
      <c r="K772" s="1421"/>
      <c r="L772" s="282">
        <f aca="true" t="shared" si="179" ref="L772:L779">I772+J772+K772</f>
        <v>6340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>
        <v>2454</v>
      </c>
      <c r="K773" s="1426"/>
      <c r="L773" s="296">
        <f t="shared" si="179"/>
        <v>2454</v>
      </c>
      <c r="M773" s="12">
        <f t="shared" si="175"/>
        <v>1</v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/>
      <c r="G775" s="159"/>
      <c r="H775" s="1426"/>
      <c r="I775" s="158"/>
      <c r="J775" s="159">
        <v>2790</v>
      </c>
      <c r="K775" s="1426"/>
      <c r="L775" s="296">
        <f t="shared" si="179"/>
        <v>2790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/>
      <c r="G776" s="159"/>
      <c r="H776" s="1426"/>
      <c r="I776" s="158"/>
      <c r="J776" s="159">
        <v>1543</v>
      </c>
      <c r="K776" s="1426"/>
      <c r="L776" s="296">
        <f t="shared" si="179"/>
        <v>1543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816" t="s">
        <v>204</v>
      </c>
      <c r="D779" s="1817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818" t="s">
        <v>205</v>
      </c>
      <c r="D780" s="1819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1925</v>
      </c>
      <c r="K780" s="277">
        <f t="shared" si="180"/>
        <v>0</v>
      </c>
      <c r="L780" s="311">
        <f t="shared" si="180"/>
        <v>1925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>
        <v>631</v>
      </c>
      <c r="K781" s="1421"/>
      <c r="L781" s="282">
        <f aca="true" t="shared" si="182" ref="L781:L797">I781+J781+K781</f>
        <v>631</v>
      </c>
      <c r="M781" s="12">
        <f t="shared" si="175"/>
        <v>1</v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>
        <v>154</v>
      </c>
      <c r="K784" s="1426"/>
      <c r="L784" s="296">
        <f t="shared" si="182"/>
        <v>154</v>
      </c>
      <c r="M784" s="12">
        <f t="shared" si="175"/>
        <v>1</v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>
        <v>655</v>
      </c>
      <c r="K785" s="1426"/>
      <c r="L785" s="296">
        <f t="shared" si="182"/>
        <v>655</v>
      </c>
      <c r="M785" s="12">
        <f t="shared" si="175"/>
        <v>1</v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>
        <v>485</v>
      </c>
      <c r="K789" s="1434"/>
      <c r="L789" s="321">
        <f t="shared" si="182"/>
        <v>485</v>
      </c>
      <c r="M789" s="12">
        <f t="shared" si="175"/>
        <v>1</v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812" t="s">
        <v>279</v>
      </c>
      <c r="D798" s="1813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812" t="s">
        <v>739</v>
      </c>
      <c r="D802" s="1813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812" t="s">
        <v>224</v>
      </c>
      <c r="D808" s="1813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812" t="s">
        <v>226</v>
      </c>
      <c r="D811" s="1813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814" t="s">
        <v>227</v>
      </c>
      <c r="D812" s="1815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814" t="s">
        <v>228</v>
      </c>
      <c r="D813" s="1815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814" t="s">
        <v>1688</v>
      </c>
      <c r="D814" s="1815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812" t="s">
        <v>229</v>
      </c>
      <c r="D815" s="1813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812" t="s">
        <v>241</v>
      </c>
      <c r="D831" s="1813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812" t="s">
        <v>242</v>
      </c>
      <c r="D832" s="1813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812" t="s">
        <v>243</v>
      </c>
      <c r="D833" s="1813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812" t="s">
        <v>244</v>
      </c>
      <c r="D834" s="1813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812" t="s">
        <v>1689</v>
      </c>
      <c r="D841" s="1813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812" t="s">
        <v>1686</v>
      </c>
      <c r="D845" s="1813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812" t="s">
        <v>1687</v>
      </c>
      <c r="D846" s="1813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814" t="s">
        <v>254</v>
      </c>
      <c r="D847" s="1815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812" t="s">
        <v>280</v>
      </c>
      <c r="D848" s="1813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810" t="s">
        <v>255</v>
      </c>
      <c r="D851" s="1811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810" t="s">
        <v>256</v>
      </c>
      <c r="D852" s="1811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810" t="s">
        <v>642</v>
      </c>
      <c r="D860" s="1811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810" t="s">
        <v>702</v>
      </c>
      <c r="D863" s="1811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812" t="s">
        <v>703</v>
      </c>
      <c r="D864" s="1813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805" t="s">
        <v>933</v>
      </c>
      <c r="D869" s="1806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807" t="s">
        <v>711</v>
      </c>
      <c r="D873" s="1808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807" t="s">
        <v>711</v>
      </c>
      <c r="D874" s="1808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0</v>
      </c>
      <c r="J878" s="398">
        <f t="shared" si="208"/>
        <v>66515</v>
      </c>
      <c r="K878" s="399">
        <f t="shared" si="208"/>
        <v>0</v>
      </c>
      <c r="L878" s="396">
        <f t="shared" si="208"/>
        <v>66515</v>
      </c>
      <c r="M878" s="12">
        <f>(IF($E878&lt;&gt;0,$M$2,IF($L878&lt;&gt;0,$M$2,"")))</f>
        <v>1</v>
      </c>
      <c r="N878" s="73" t="str">
        <f>LEFT(C759,1)</f>
        <v>3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97" t="str">
        <f>$B$7</f>
        <v>ОТЧЕТНИ ДАННИ ПО ЕБК ЗА СМЕТКИТЕ ЗА СРЕДСТВАТА ОТ ЕВРОПЕЙСКИЯ СЪЮЗ - КСФ</v>
      </c>
      <c r="C884" s="1798"/>
      <c r="D884" s="1798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9" t="str">
        <f>$B$9</f>
        <v>Община Сапарева баня</v>
      </c>
      <c r="C886" s="1790"/>
      <c r="D886" s="1791"/>
      <c r="E886" s="115">
        <f>$E$9</f>
        <v>42736</v>
      </c>
      <c r="F886" s="227">
        <f>$F$9</f>
        <v>43100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48" t="str">
        <f>$B$12</f>
        <v>Сапарева баня</v>
      </c>
      <c r="C889" s="1849"/>
      <c r="D889" s="1850"/>
      <c r="E889" s="411" t="s">
        <v>908</v>
      </c>
      <c r="F889" s="1362" t="str">
        <f>$F$12</f>
        <v>6008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833" t="s">
        <v>2054</v>
      </c>
      <c r="F893" s="1834"/>
      <c r="G893" s="1834"/>
      <c r="H893" s="1835"/>
      <c r="I893" s="1842" t="s">
        <v>2055</v>
      </c>
      <c r="J893" s="1843"/>
      <c r="K893" s="1843"/>
      <c r="L893" s="1844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>
        <f>VLOOKUP(D896,OP_LIST2,2,FALSE)</f>
        <v>98315</v>
      </c>
      <c r="D896" s="1458" t="s">
        <v>1264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5524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5524</v>
      </c>
      <c r="D898" s="1458" t="s">
        <v>573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822" t="s">
        <v>761</v>
      </c>
      <c r="D900" s="1823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818" t="s">
        <v>764</v>
      </c>
      <c r="D903" s="1819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0</v>
      </c>
      <c r="J903" s="276">
        <f t="shared" si="211"/>
        <v>4120</v>
      </c>
      <c r="K903" s="277">
        <f t="shared" si="211"/>
        <v>0</v>
      </c>
      <c r="L903" s="274">
        <f t="shared" si="211"/>
        <v>4120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>
        <v>4120</v>
      </c>
      <c r="K904" s="1421"/>
      <c r="L904" s="282">
        <f>I904+J904+K904</f>
        <v>4120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820" t="s">
        <v>199</v>
      </c>
      <c r="D909" s="1821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0</v>
      </c>
      <c r="J909" s="276">
        <f t="shared" si="212"/>
        <v>768</v>
      </c>
      <c r="K909" s="277">
        <f t="shared" si="212"/>
        <v>0</v>
      </c>
      <c r="L909" s="274">
        <f t="shared" si="212"/>
        <v>768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/>
      <c r="J910" s="153">
        <v>455</v>
      </c>
      <c r="K910" s="1421"/>
      <c r="L910" s="282">
        <f aca="true" t="shared" si="214" ref="L910:L917">I910+J910+K910</f>
        <v>455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/>
      <c r="J913" s="159">
        <v>198</v>
      </c>
      <c r="K913" s="1426"/>
      <c r="L913" s="296">
        <f t="shared" si="214"/>
        <v>198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/>
      <c r="J914" s="159">
        <v>115</v>
      </c>
      <c r="K914" s="1426"/>
      <c r="L914" s="296">
        <f t="shared" si="214"/>
        <v>115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816" t="s">
        <v>204</v>
      </c>
      <c r="D917" s="1817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818" t="s">
        <v>205</v>
      </c>
      <c r="D918" s="1819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0</v>
      </c>
      <c r="J918" s="276">
        <f t="shared" si="215"/>
        <v>49331</v>
      </c>
      <c r="K918" s="277">
        <f t="shared" si="215"/>
        <v>0</v>
      </c>
      <c r="L918" s="311">
        <f t="shared" si="215"/>
        <v>49331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/>
      <c r="J919" s="153">
        <v>49331</v>
      </c>
      <c r="K919" s="1421"/>
      <c r="L919" s="282">
        <f aca="true" t="shared" si="217" ref="L919:L935">I919+J919+K919</f>
        <v>49331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/>
      <c r="J924" s="165"/>
      <c r="K924" s="1422"/>
      <c r="L924" s="315">
        <f t="shared" si="217"/>
        <v>0</v>
      </c>
      <c r="M924" s="12">
        <f t="shared" si="210"/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812" t="s">
        <v>279</v>
      </c>
      <c r="D936" s="1813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812" t="s">
        <v>739</v>
      </c>
      <c r="D940" s="1813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812" t="s">
        <v>224</v>
      </c>
      <c r="D946" s="1813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812" t="s">
        <v>226</v>
      </c>
      <c r="D949" s="1813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814" t="s">
        <v>227</v>
      </c>
      <c r="D950" s="1815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814" t="s">
        <v>228</v>
      </c>
      <c r="D951" s="1815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814" t="s">
        <v>1688</v>
      </c>
      <c r="D952" s="1815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812" t="s">
        <v>229</v>
      </c>
      <c r="D953" s="1813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6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812" t="s">
        <v>241</v>
      </c>
      <c r="D969" s="1813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812" t="s">
        <v>242</v>
      </c>
      <c r="D970" s="1813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812" t="s">
        <v>243</v>
      </c>
      <c r="D971" s="1813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812" t="s">
        <v>244</v>
      </c>
      <c r="D972" s="1813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812" t="s">
        <v>1689</v>
      </c>
      <c r="D979" s="1813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812" t="s">
        <v>1686</v>
      </c>
      <c r="D983" s="1813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812" t="s">
        <v>1687</v>
      </c>
      <c r="D984" s="1813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814" t="s">
        <v>254</v>
      </c>
      <c r="D985" s="1815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812" t="s">
        <v>280</v>
      </c>
      <c r="D986" s="1813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810" t="s">
        <v>255</v>
      </c>
      <c r="D989" s="1811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810" t="s">
        <v>256</v>
      </c>
      <c r="D990" s="1811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810" t="s">
        <v>642</v>
      </c>
      <c r="D998" s="1811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810" t="s">
        <v>702</v>
      </c>
      <c r="D1001" s="1811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812" t="s">
        <v>703</v>
      </c>
      <c r="D1002" s="1813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805" t="s">
        <v>933</v>
      </c>
      <c r="D1007" s="1806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807" t="s">
        <v>711</v>
      </c>
      <c r="D1011" s="1808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807" t="s">
        <v>711</v>
      </c>
      <c r="D1012" s="1808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0</v>
      </c>
      <c r="J1016" s="398">
        <f t="shared" si="243"/>
        <v>54219</v>
      </c>
      <c r="K1016" s="399">
        <f t="shared" si="243"/>
        <v>0</v>
      </c>
      <c r="L1016" s="396">
        <f t="shared" si="243"/>
        <v>54219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97" t="str">
        <f>$B$7</f>
        <v>ОТЧЕТНИ ДАННИ ПО ЕБК ЗА СМЕТКИТЕ ЗА СРЕДСТВАТА ОТ ЕВРОПЕЙСКИЯ СЪЮЗ - КСФ</v>
      </c>
      <c r="C1022" s="1798"/>
      <c r="D1022" s="1798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89" t="str">
        <f>$B$9</f>
        <v>Община Сапарева баня</v>
      </c>
      <c r="C1024" s="1790"/>
      <c r="D1024" s="1791"/>
      <c r="E1024" s="115">
        <f>$E$9</f>
        <v>42736</v>
      </c>
      <c r="F1024" s="227">
        <f>$F$9</f>
        <v>43100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848" t="str">
        <f>$B$12</f>
        <v>Сапарева баня</v>
      </c>
      <c r="C1027" s="1849"/>
      <c r="D1027" s="1850"/>
      <c r="E1027" s="411" t="s">
        <v>908</v>
      </c>
      <c r="F1027" s="1362" t="str">
        <f>$F$12</f>
        <v>6008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833" t="s">
        <v>2054</v>
      </c>
      <c r="F1031" s="1834"/>
      <c r="G1031" s="1834"/>
      <c r="H1031" s="1835"/>
      <c r="I1031" s="1842" t="s">
        <v>2055</v>
      </c>
      <c r="J1031" s="1843"/>
      <c r="K1031" s="1843"/>
      <c r="L1031" s="1844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98311</v>
      </c>
      <c r="D1034" s="1458" t="s">
        <v>1258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5532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5532</v>
      </c>
      <c r="D1036" s="1458" t="s">
        <v>581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822" t="s">
        <v>761</v>
      </c>
      <c r="D1038" s="1823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818" t="s">
        <v>764</v>
      </c>
      <c r="D1041" s="1819"/>
      <c r="E1041" s="274">
        <f aca="true" t="shared" si="246" ref="E1041:L1041">SUM(E1042:E1046)</f>
        <v>0</v>
      </c>
      <c r="F1041" s="275">
        <f t="shared" si="246"/>
        <v>0</v>
      </c>
      <c r="G1041" s="276">
        <f t="shared" si="246"/>
        <v>0</v>
      </c>
      <c r="H1041" s="277">
        <f>SUM(H1042:H1046)</f>
        <v>0</v>
      </c>
      <c r="I1041" s="275">
        <f t="shared" si="246"/>
        <v>0</v>
      </c>
      <c r="J1041" s="276">
        <f t="shared" si="246"/>
        <v>28276</v>
      </c>
      <c r="K1041" s="277">
        <f t="shared" si="246"/>
        <v>0</v>
      </c>
      <c r="L1041" s="274">
        <f t="shared" si="246"/>
        <v>28276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>
        <v>28276</v>
      </c>
      <c r="K1042" s="1421"/>
      <c r="L1042" s="282">
        <f>I1042+J1042+K1042</f>
        <v>28276</v>
      </c>
      <c r="M1042" s="12">
        <f t="shared" si="245"/>
        <v>1</v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820" t="s">
        <v>199</v>
      </c>
      <c r="D1047" s="1821"/>
      <c r="E1047" s="274">
        <f aca="true" t="shared" si="247" ref="E1047:L1047">SUM(E1048:E1054)</f>
        <v>0</v>
      </c>
      <c r="F1047" s="275">
        <f t="shared" si="247"/>
        <v>0</v>
      </c>
      <c r="G1047" s="276">
        <f t="shared" si="247"/>
        <v>0</v>
      </c>
      <c r="H1047" s="277">
        <f>SUM(H1048:H1054)</f>
        <v>0</v>
      </c>
      <c r="I1047" s="275">
        <f t="shared" si="247"/>
        <v>0</v>
      </c>
      <c r="J1047" s="276">
        <f t="shared" si="247"/>
        <v>5433</v>
      </c>
      <c r="K1047" s="277">
        <f t="shared" si="247"/>
        <v>0</v>
      </c>
      <c r="L1047" s="274">
        <f t="shared" si="247"/>
        <v>5433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0</v>
      </c>
      <c r="F1048" s="152"/>
      <c r="G1048" s="153"/>
      <c r="H1048" s="1421"/>
      <c r="I1048" s="152"/>
      <c r="J1048" s="153">
        <v>3216</v>
      </c>
      <c r="K1048" s="1421"/>
      <c r="L1048" s="282">
        <f aca="true" t="shared" si="249" ref="L1048:L1055">I1048+J1048+K1048</f>
        <v>3216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0</v>
      </c>
      <c r="F1051" s="158"/>
      <c r="G1051" s="159"/>
      <c r="H1051" s="1426"/>
      <c r="I1051" s="158"/>
      <c r="J1051" s="159">
        <v>1403</v>
      </c>
      <c r="K1051" s="1426"/>
      <c r="L1051" s="296">
        <f t="shared" si="249"/>
        <v>1403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0</v>
      </c>
      <c r="F1052" s="158"/>
      <c r="G1052" s="159"/>
      <c r="H1052" s="1426"/>
      <c r="I1052" s="158"/>
      <c r="J1052" s="159">
        <v>814</v>
      </c>
      <c r="K1052" s="1426"/>
      <c r="L1052" s="296">
        <f t="shared" si="249"/>
        <v>814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816" t="s">
        <v>204</v>
      </c>
      <c r="D1055" s="1817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818" t="s">
        <v>205</v>
      </c>
      <c r="D1056" s="1819"/>
      <c r="E1056" s="311">
        <f aca="true" t="shared" si="250" ref="E1056:L1056">SUM(E1057:E1073)</f>
        <v>0</v>
      </c>
      <c r="F1056" s="275">
        <f t="shared" si="250"/>
        <v>0</v>
      </c>
      <c r="G1056" s="276">
        <f t="shared" si="250"/>
        <v>0</v>
      </c>
      <c r="H1056" s="277">
        <f>SUM(H1057:H1073)</f>
        <v>0</v>
      </c>
      <c r="I1056" s="275">
        <f t="shared" si="250"/>
        <v>0</v>
      </c>
      <c r="J1056" s="276">
        <f t="shared" si="250"/>
        <v>0</v>
      </c>
      <c r="K1056" s="277">
        <f t="shared" si="250"/>
        <v>0</v>
      </c>
      <c r="L1056" s="311">
        <f t="shared" si="250"/>
        <v>0</v>
      </c>
      <c r="M1056" s="12">
        <f t="shared" si="245"/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/>
      <c r="J1060" s="159"/>
      <c r="K1060" s="1426"/>
      <c r="L1060" s="296">
        <f t="shared" si="252"/>
        <v>0</v>
      </c>
      <c r="M1060" s="12">
        <f t="shared" si="245"/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0</v>
      </c>
      <c r="F1061" s="158"/>
      <c r="G1061" s="159"/>
      <c r="H1061" s="1426"/>
      <c r="I1061" s="158"/>
      <c r="J1061" s="159"/>
      <c r="K1061" s="1426"/>
      <c r="L1061" s="296">
        <f t="shared" si="252"/>
        <v>0</v>
      </c>
      <c r="M1061" s="12">
        <f t="shared" si="245"/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0</v>
      </c>
      <c r="F1063" s="455"/>
      <c r="G1063" s="456"/>
      <c r="H1063" s="1434"/>
      <c r="I1063" s="455"/>
      <c r="J1063" s="456"/>
      <c r="K1063" s="1434"/>
      <c r="L1063" s="321">
        <f t="shared" si="252"/>
        <v>0</v>
      </c>
      <c r="M1063" s="12">
        <f t="shared" si="245"/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812" t="s">
        <v>279</v>
      </c>
      <c r="D1074" s="1813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812" t="s">
        <v>739</v>
      </c>
      <c r="D1078" s="1813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812" t="s">
        <v>224</v>
      </c>
      <c r="D1084" s="1813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812" t="s">
        <v>226</v>
      </c>
      <c r="D1087" s="1813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814" t="s">
        <v>227</v>
      </c>
      <c r="D1088" s="1815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814" t="s">
        <v>228</v>
      </c>
      <c r="D1089" s="1815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814" t="s">
        <v>1688</v>
      </c>
      <c r="D1090" s="1815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812" t="s">
        <v>229</v>
      </c>
      <c r="D1091" s="1813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6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812" t="s">
        <v>241</v>
      </c>
      <c r="D1107" s="1813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812" t="s">
        <v>242</v>
      </c>
      <c r="D1108" s="1813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812" t="s">
        <v>243</v>
      </c>
      <c r="D1109" s="1813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812" t="s">
        <v>244</v>
      </c>
      <c r="D1110" s="1813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812" t="s">
        <v>1689</v>
      </c>
      <c r="D1117" s="1813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812" t="s">
        <v>1686</v>
      </c>
      <c r="D1121" s="1813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812" t="s">
        <v>1687</v>
      </c>
      <c r="D1122" s="1813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814" t="s">
        <v>254</v>
      </c>
      <c r="D1123" s="1815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812" t="s">
        <v>280</v>
      </c>
      <c r="D1124" s="1813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810" t="s">
        <v>255</v>
      </c>
      <c r="D1127" s="1811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810" t="s">
        <v>256</v>
      </c>
      <c r="D1128" s="1811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810" t="s">
        <v>642</v>
      </c>
      <c r="D1136" s="1811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810" t="s">
        <v>702</v>
      </c>
      <c r="D1139" s="1811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812" t="s">
        <v>703</v>
      </c>
      <c r="D1140" s="1813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805" t="s">
        <v>933</v>
      </c>
      <c r="D1145" s="1806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807" t="s">
        <v>711</v>
      </c>
      <c r="D1149" s="1808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807" t="s">
        <v>711</v>
      </c>
      <c r="D1150" s="1808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0</v>
      </c>
      <c r="F1154" s="397">
        <f t="shared" si="278"/>
        <v>0</v>
      </c>
      <c r="G1154" s="398">
        <f t="shared" si="278"/>
        <v>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0</v>
      </c>
      <c r="J1154" s="398">
        <f t="shared" si="278"/>
        <v>33709</v>
      </c>
      <c r="K1154" s="399">
        <f t="shared" si="278"/>
        <v>0</v>
      </c>
      <c r="L1154" s="396">
        <f t="shared" si="278"/>
        <v>33709</v>
      </c>
      <c r="M1154" s="12">
        <f>(IF($E1154&lt;&gt;0,$M$2,IF($L1154&lt;&gt;0,$M$2,"")))</f>
        <v>1</v>
      </c>
      <c r="N1154" s="73" t="str">
        <f>LEFT(C1035,1)</f>
        <v>5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C1140:D1140"/>
    <mergeCell ref="C1145:D1145"/>
    <mergeCell ref="C1149:D1149"/>
    <mergeCell ref="C1150:D1150"/>
    <mergeCell ref="C1123:D1123"/>
    <mergeCell ref="C1124:D1124"/>
    <mergeCell ref="C1127:D1127"/>
    <mergeCell ref="C1128:D1128"/>
    <mergeCell ref="C1136:D1136"/>
    <mergeCell ref="C1139:D1139"/>
    <mergeCell ref="C1108:D1108"/>
    <mergeCell ref="C1109:D1109"/>
    <mergeCell ref="C1110:D1110"/>
    <mergeCell ref="C1117:D1117"/>
    <mergeCell ref="C1121:D1121"/>
    <mergeCell ref="C1122:D1122"/>
    <mergeCell ref="C1087:D1087"/>
    <mergeCell ref="C1088:D1088"/>
    <mergeCell ref="C1089:D1089"/>
    <mergeCell ref="C1090:D1090"/>
    <mergeCell ref="C1091:D1091"/>
    <mergeCell ref="C1107:D1107"/>
    <mergeCell ref="C1047:D1047"/>
    <mergeCell ref="C1055:D1055"/>
    <mergeCell ref="C1056:D1056"/>
    <mergeCell ref="C1074:D1074"/>
    <mergeCell ref="C1078:D1078"/>
    <mergeCell ref="C1084:D1084"/>
    <mergeCell ref="B1024:D1024"/>
    <mergeCell ref="B1027:D1027"/>
    <mergeCell ref="E1031:H1031"/>
    <mergeCell ref="I1031:L1031"/>
    <mergeCell ref="C1038:D1038"/>
    <mergeCell ref="C1041:D1041"/>
    <mergeCell ref="C1001:D1001"/>
    <mergeCell ref="C1002:D1002"/>
    <mergeCell ref="C1007:D1007"/>
    <mergeCell ref="C1011:D1011"/>
    <mergeCell ref="C1012:D1012"/>
    <mergeCell ref="B1022:D1022"/>
    <mergeCell ref="C984:D984"/>
    <mergeCell ref="C985:D985"/>
    <mergeCell ref="C986:D986"/>
    <mergeCell ref="C989:D989"/>
    <mergeCell ref="C990:D990"/>
    <mergeCell ref="C998:D998"/>
    <mergeCell ref="C969:D969"/>
    <mergeCell ref="C970:D970"/>
    <mergeCell ref="C971:D971"/>
    <mergeCell ref="C972:D972"/>
    <mergeCell ref="C979:D979"/>
    <mergeCell ref="C983:D983"/>
    <mergeCell ref="C946:D946"/>
    <mergeCell ref="C949:D949"/>
    <mergeCell ref="C950:D950"/>
    <mergeCell ref="C951:D951"/>
    <mergeCell ref="C952:D952"/>
    <mergeCell ref="C953:D953"/>
    <mergeCell ref="C903:D903"/>
    <mergeCell ref="C909:D909"/>
    <mergeCell ref="C917:D917"/>
    <mergeCell ref="C918:D918"/>
    <mergeCell ref="C936:D936"/>
    <mergeCell ref="C940:D940"/>
    <mergeCell ref="B884:D884"/>
    <mergeCell ref="B886:D886"/>
    <mergeCell ref="B889:D889"/>
    <mergeCell ref="E893:H893"/>
    <mergeCell ref="I893:L893"/>
    <mergeCell ref="C900:D900"/>
    <mergeCell ref="C864:D864"/>
    <mergeCell ref="C869:D869"/>
    <mergeCell ref="C873:D873"/>
    <mergeCell ref="C874:D874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66">
      <selection activeCell="C266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2057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2058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2068</v>
      </c>
      <c r="I2" s="61"/>
    </row>
    <row r="3" spans="1:9" ht="12.75">
      <c r="A3" s="61" t="s">
        <v>726</v>
      </c>
      <c r="B3" s="61" t="s">
        <v>2066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2067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7">
        <f>$B$7</f>
        <v>0</v>
      </c>
      <c r="J14" s="1798"/>
      <c r="K14" s="179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833" t="s">
        <v>2054</v>
      </c>
      <c r="M23" s="1834"/>
      <c r="N23" s="1834"/>
      <c r="O23" s="1835"/>
      <c r="P23" s="1842" t="s">
        <v>2055</v>
      </c>
      <c r="Q23" s="1843"/>
      <c r="R23" s="1843"/>
      <c r="S23" s="184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2" t="s">
        <v>761</v>
      </c>
      <c r="K30" s="182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8" t="s">
        <v>764</v>
      </c>
      <c r="K33" s="181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0" t="s">
        <v>199</v>
      </c>
      <c r="K39" s="182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6" t="s">
        <v>204</v>
      </c>
      <c r="K47" s="1817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8" t="s">
        <v>205</v>
      </c>
      <c r="K48" s="181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2" t="s">
        <v>279</v>
      </c>
      <c r="K66" s="181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2" t="s">
        <v>739</v>
      </c>
      <c r="K70" s="181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2" t="s">
        <v>224</v>
      </c>
      <c r="K76" s="181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2" t="s">
        <v>226</v>
      </c>
      <c r="K79" s="1813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4" t="s">
        <v>227</v>
      </c>
      <c r="K80" s="181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4" t="s">
        <v>228</v>
      </c>
      <c r="K81" s="181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4" t="s">
        <v>1688</v>
      </c>
      <c r="K82" s="181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2" t="s">
        <v>229</v>
      </c>
      <c r="K83" s="181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2" t="s">
        <v>241</v>
      </c>
      <c r="K99" s="1813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2" t="s">
        <v>242</v>
      </c>
      <c r="K100" s="1813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2" t="s">
        <v>243</v>
      </c>
      <c r="K101" s="1813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2" t="s">
        <v>244</v>
      </c>
      <c r="K102" s="181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2" t="s">
        <v>1689</v>
      </c>
      <c r="K109" s="181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2" t="s">
        <v>1686</v>
      </c>
      <c r="K113" s="1813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2" t="s">
        <v>1687</v>
      </c>
      <c r="K114" s="1813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4" t="s">
        <v>254</v>
      </c>
      <c r="K115" s="181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2" t="s">
        <v>280</v>
      </c>
      <c r="K116" s="181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255</v>
      </c>
      <c r="K119" s="1811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256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642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702</v>
      </c>
      <c r="K131" s="1811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2" t="s">
        <v>703</v>
      </c>
      <c r="K132" s="181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5" t="s">
        <v>933</v>
      </c>
      <c r="K137" s="180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7" t="s">
        <v>711</v>
      </c>
      <c r="K141" s="1808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7" t="s">
        <v>711</v>
      </c>
      <c r="K142" s="1808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silveto</cp:lastModifiedBy>
  <cp:lastPrinted>2018-01-24T08:55:09Z</cp:lastPrinted>
  <dcterms:created xsi:type="dcterms:W3CDTF">1997-12-10T11:54:07Z</dcterms:created>
  <dcterms:modified xsi:type="dcterms:W3CDTF">2018-01-24T08:55:12Z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